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20115" windowHeight="6915"/>
  </bookViews>
  <sheets>
    <sheet name="Start Here  Introduction" sheetId="7" r:id="rId1"/>
    <sheet name="1. Data Entry" sheetId="1" r:id="rId2"/>
    <sheet name="2.  YTD Key Performance Metrics" sheetId="2" r:id="rId3"/>
    <sheet name="3.  2015 Opportunity" sheetId="3" r:id="rId4"/>
    <sheet name="4.  Planning Process" sheetId="5" r:id="rId5"/>
    <sheet name="5. Key Metric Improvement Pgms" sheetId="4" r:id="rId6"/>
    <sheet name="Contact Us" sheetId="8" r:id="rId7"/>
  </sheets>
  <definedNames>
    <definedName name="_xlnm.Print_Area" localSheetId="5">'5. Key Metric Improvement Pgms'!$A$1:$I$33</definedName>
  </definedNames>
  <calcPr calcId="145621"/>
</workbook>
</file>

<file path=xl/calcChain.xml><?xml version="1.0" encoding="utf-8"?>
<calcChain xmlns="http://schemas.openxmlformats.org/spreadsheetml/2006/main">
  <c r="D40" i="2" l="1"/>
  <c r="D41" i="2"/>
  <c r="D42" i="2"/>
  <c r="D9" i="1" l="1"/>
  <c r="D10" i="1"/>
  <c r="D22" i="1"/>
  <c r="D23" i="1"/>
  <c r="D9" i="2" s="1"/>
  <c r="D13" i="2" l="1"/>
  <c r="D14" i="3" l="1"/>
  <c r="F17" i="3" s="1"/>
  <c r="F18" i="3" s="1"/>
  <c r="I17" i="3" l="1"/>
  <c r="I18" i="3" s="1"/>
  <c r="E17" i="3"/>
  <c r="E18" i="3" s="1"/>
  <c r="H17" i="3"/>
  <c r="H18" i="3" s="1"/>
  <c r="G17" i="3"/>
  <c r="G18" i="3" s="1"/>
  <c r="D17" i="3"/>
  <c r="D18" i="3" s="1"/>
  <c r="D39" i="2"/>
  <c r="D30" i="3" s="1"/>
  <c r="F33" i="3" l="1"/>
  <c r="D33" i="3"/>
  <c r="E33" i="3"/>
  <c r="I33" i="3"/>
  <c r="G33" i="3"/>
  <c r="H33" i="3"/>
  <c r="D25" i="2"/>
  <c r="D22" i="3" s="1"/>
  <c r="G34" i="3" l="1"/>
  <c r="G35" i="3" s="1"/>
  <c r="F34" i="3"/>
  <c r="F35" i="3" s="1"/>
  <c r="I34" i="3"/>
  <c r="I35" i="3" s="1"/>
  <c r="E34" i="3"/>
  <c r="E35" i="3" s="1"/>
  <c r="H34" i="3"/>
  <c r="H35" i="3" s="1"/>
  <c r="D34" i="3"/>
  <c r="D35" i="3" s="1"/>
  <c r="H25" i="3"/>
  <c r="H26" i="3" s="1"/>
  <c r="E25" i="3"/>
  <c r="E26" i="3" s="1"/>
  <c r="I25" i="3"/>
  <c r="I26" i="3" s="1"/>
  <c r="F25" i="3"/>
  <c r="F26" i="3" s="1"/>
  <c r="D25" i="3"/>
  <c r="D26" i="3" s="1"/>
  <c r="G25" i="3"/>
  <c r="G26" i="3" s="1"/>
  <c r="D30" i="2"/>
  <c r="D27" i="2"/>
  <c r="D19" i="2"/>
  <c r="D18" i="2"/>
  <c r="D8" i="2"/>
  <c r="D7" i="2"/>
  <c r="D20" i="2" l="1"/>
  <c r="D12" i="2"/>
  <c r="D21" i="2"/>
  <c r="D6" i="3" l="1"/>
  <c r="D10" i="2"/>
  <c r="D11" i="2"/>
  <c r="D14" i="2"/>
  <c r="D29" i="2" s="1"/>
  <c r="F19" i="3"/>
  <c r="E19" i="3"/>
  <c r="H19" i="3"/>
  <c r="D19" i="3"/>
  <c r="G19" i="3"/>
  <c r="I19" i="3"/>
  <c r="I9" i="3" l="1"/>
  <c r="I10" i="3" s="1"/>
  <c r="I11" i="3" s="1"/>
  <c r="D9" i="3"/>
  <c r="D10" i="3" s="1"/>
  <c r="D11" i="3" s="1"/>
  <c r="E9" i="3"/>
  <c r="E10" i="3" s="1"/>
  <c r="E11" i="3" s="1"/>
  <c r="H9" i="3"/>
  <c r="H10" i="3" s="1"/>
  <c r="H11" i="3" s="1"/>
  <c r="F9" i="3"/>
  <c r="F10" i="3" s="1"/>
  <c r="F11" i="3" s="1"/>
  <c r="G9" i="3"/>
  <c r="G10" i="3" s="1"/>
  <c r="G11" i="3" s="1"/>
  <c r="D28" i="2"/>
  <c r="D31" i="2" s="1"/>
  <c r="D33" i="2" s="1"/>
  <c r="D32" i="2" l="1"/>
  <c r="D34" i="2" s="1"/>
  <c r="E27" i="3" l="1"/>
  <c r="I27" i="3"/>
  <c r="F27" i="3"/>
  <c r="D27" i="3"/>
  <c r="G27" i="3"/>
  <c r="H27" i="3"/>
</calcChain>
</file>

<file path=xl/comments1.xml><?xml version="1.0" encoding="utf-8"?>
<comments xmlns="http://schemas.openxmlformats.org/spreadsheetml/2006/main">
  <authors>
    <author>Owner</author>
  </authors>
  <commentList>
    <comment ref="C6" authorId="0">
      <text>
        <r>
          <rPr>
            <sz val="9"/>
            <color indexed="81"/>
            <rFont val="Tahoma"/>
            <family val="2"/>
          </rPr>
          <t>Number of full 2014 months included in data.  If for example you are using end of August cost statement data, you would enter '8'</t>
        </r>
        <r>
          <rPr>
            <b/>
            <sz val="9"/>
            <color indexed="81"/>
            <rFont val="Tahoma"/>
            <family val="2"/>
          </rPr>
          <t xml:space="preserve">.  </t>
        </r>
        <r>
          <rPr>
            <sz val="9"/>
            <color indexed="81"/>
            <rFont val="Tahoma"/>
            <family val="2"/>
          </rPr>
          <t xml:space="preserve">August is the 8th month of the year.
</t>
        </r>
      </text>
    </comment>
    <comment ref="C9" authorId="0">
      <text>
        <r>
          <rPr>
            <sz val="9"/>
            <color indexed="81"/>
            <rFont val="Tahoma"/>
            <family val="2"/>
          </rPr>
          <t xml:space="preserve">Do not include fuel surcharge or revenue from non-trucking operations.
</t>
        </r>
      </text>
    </comment>
    <comment ref="C10" authorId="0">
      <text>
        <r>
          <rPr>
            <sz val="9"/>
            <color indexed="81"/>
            <rFont val="Tahoma"/>
            <family val="2"/>
          </rPr>
          <t>Do not include lease payments or other fixed costs.  Variable costs include fuel net of surcharge (fuel cost without surcharge credit), driver wages, maintenance (including tires) and tolls.</t>
        </r>
      </text>
    </comment>
    <comment ref="C11" authorId="0">
      <text>
        <r>
          <rPr>
            <sz val="9"/>
            <color indexed="81"/>
            <rFont val="Tahoma"/>
            <family val="2"/>
          </rPr>
          <t xml:space="preserve">This will be used to calculate average revenue/truck.  Includes both company &amp; O/Operator trucks.
</t>
        </r>
      </text>
    </comment>
    <comment ref="C12" authorId="0">
      <text>
        <r>
          <rPr>
            <sz val="9"/>
            <color indexed="81"/>
            <rFont val="Tahoma"/>
            <family val="2"/>
          </rPr>
          <t>On average, how many daily idle/unseated trucks do you have as a result of turnover?  Do not include average shop count.  This count plus Average Active Trucks / Month count (f) should equal your total fleet size.</t>
        </r>
      </text>
    </comment>
    <comment ref="C15" authorId="0">
      <text>
        <r>
          <rPr>
            <sz val="9"/>
            <color indexed="81"/>
            <rFont val="Tahoma"/>
            <family val="2"/>
          </rPr>
          <t>If all trucks were fully manned, how many drivers would be employed.  Should be approximately equal to (f) + (g) unless a lot of teams and 2-shift operations are in place.</t>
        </r>
      </text>
    </comment>
    <comment ref="C16" authorId="0">
      <text>
        <r>
          <rPr>
            <sz val="9"/>
            <color indexed="81"/>
            <rFont val="Tahoma"/>
            <family val="2"/>
          </rPr>
          <t xml:space="preserve">Count of drivers that have quit, retired or been termed for cause
</t>
        </r>
      </text>
    </comment>
    <comment ref="C17" authorId="0">
      <text>
        <r>
          <rPr>
            <sz val="9"/>
            <color indexed="81"/>
            <rFont val="Tahoma"/>
            <family val="2"/>
          </rPr>
          <t xml:space="preserve">YTD total costs; not monthly costs.  Includes costs of recruiting staff, advertising, orientation costs, medical exams &amp; background checks.
</t>
        </r>
      </text>
    </comment>
    <comment ref="C18" authorId="0">
      <text>
        <r>
          <rPr>
            <sz val="9"/>
            <color indexed="81"/>
            <rFont val="Tahoma"/>
            <family val="2"/>
          </rPr>
          <t>Estimate number based on per driver termed.  Explanation: New drivers assigned trucks lose days of productivity while in orientation and during first couple of weeks due to learning curve of new job.  Existing drivers about to leave are less productive in their final days/weeks of employment as they spend time job searching &amp; getting ready for their next employer.  5.0 lost days would probably be a common industry estimate.</t>
        </r>
      </text>
    </comment>
    <comment ref="C19" authorId="0">
      <text>
        <r>
          <rPr>
            <sz val="9"/>
            <color indexed="81"/>
            <rFont val="Tahoma"/>
            <family val="2"/>
          </rPr>
          <t xml:space="preserve">Mostly 'truck inspection/prep' costs for new drivers but also includes cost of picking up abandoned trucks and transferring trucks to new driver terminal or orientation location.
</t>
        </r>
      </text>
    </comment>
    <comment ref="C21" authorId="0">
      <text>
        <r>
          <rPr>
            <sz val="9"/>
            <color indexed="81"/>
            <rFont val="Tahoma"/>
            <family val="2"/>
          </rPr>
          <t xml:space="preserve">Do not include fuel surcharge.  
</t>
        </r>
      </text>
    </comment>
    <comment ref="C23" authorId="0">
      <text>
        <r>
          <rPr>
            <sz val="9"/>
            <color indexed="81"/>
            <rFont val="Tahoma"/>
            <family val="2"/>
          </rPr>
          <t>Double check to make sure surcharge revenue was not included in (d) or (e) above</t>
        </r>
        <r>
          <rPr>
            <sz val="9"/>
            <color indexed="81"/>
            <rFont val="Tahoma"/>
            <family val="2"/>
          </rPr>
          <t xml:space="preserve">
</t>
        </r>
      </text>
    </comment>
  </commentList>
</comments>
</file>

<file path=xl/sharedStrings.xml><?xml version="1.0" encoding="utf-8"?>
<sst xmlns="http://schemas.openxmlformats.org/spreadsheetml/2006/main" count="285" uniqueCount="219">
  <si>
    <t>Total Miles YTD</t>
  </si>
  <si>
    <t>Total Loaded Miles YTD</t>
  </si>
  <si>
    <t>YTD Driver Terms</t>
  </si>
  <si>
    <t>YTD Recruiting Administrative Costs</t>
  </si>
  <si>
    <t>Total Gallons Purchased YTD</t>
  </si>
  <si>
    <t>Current YTD MPG</t>
  </si>
  <si>
    <t>2014 months of data Included in analysis</t>
  </si>
  <si>
    <t>a</t>
  </si>
  <si>
    <t>b</t>
  </si>
  <si>
    <t>c</t>
  </si>
  <si>
    <t>d</t>
  </si>
  <si>
    <t>e</t>
  </si>
  <si>
    <t>f</t>
  </si>
  <si>
    <t>g</t>
  </si>
  <si>
    <t>h</t>
  </si>
  <si>
    <t>i</t>
  </si>
  <si>
    <t>l</t>
  </si>
  <si>
    <t>j</t>
  </si>
  <si>
    <t>k</t>
  </si>
  <si>
    <t>m</t>
  </si>
  <si>
    <t>n</t>
  </si>
  <si>
    <t>o</t>
  </si>
  <si>
    <t>p</t>
  </si>
  <si>
    <t>Maintenance Cost/Term due to turnover</t>
  </si>
  <si>
    <t>Lost Driver Productivity Days/Term</t>
  </si>
  <si>
    <t>Total YTD Trucking Revenue</t>
  </si>
  <si>
    <t>Total YTD Variable Costs</t>
  </si>
  <si>
    <t>Average Active Trucks/Month</t>
  </si>
  <si>
    <t>Target Driver Count - Fully Staffed</t>
  </si>
  <si>
    <t>Current count of company drivers</t>
  </si>
  <si>
    <t>Current count of owner-operators</t>
  </si>
  <si>
    <t>q</t>
  </si>
  <si>
    <t>Driver Turnover</t>
  </si>
  <si>
    <t>Average Idle Company Truck Count</t>
  </si>
  <si>
    <t>Average Profit / Total Mile</t>
  </si>
  <si>
    <t>Average Miles / Active Truck / Month</t>
  </si>
  <si>
    <t>Total Empty Miles YTD</t>
  </si>
  <si>
    <t>Laden Mile %</t>
  </si>
  <si>
    <t>Driver Turnover %</t>
  </si>
  <si>
    <t>YTD Turnover Cost:</t>
  </si>
  <si>
    <t xml:space="preserve">  Monthly lost profit opportunity from Idle Trucks</t>
  </si>
  <si>
    <t xml:space="preserve">  Monthly Administrative Costs</t>
  </si>
  <si>
    <t xml:space="preserve">  Monthly maintenance costs from turnover</t>
  </si>
  <si>
    <t>Total Monthly Costs from Turnover</t>
  </si>
  <si>
    <t>YTD Total Turnover Costs</t>
  </si>
  <si>
    <t>Average Total Turnover Cost / Driver Termed</t>
  </si>
  <si>
    <t>a1</t>
  </si>
  <si>
    <t>b1</t>
  </si>
  <si>
    <t>c1</t>
  </si>
  <si>
    <t>d1</t>
  </si>
  <si>
    <t>e1</t>
  </si>
  <si>
    <t>f1</t>
  </si>
  <si>
    <t>g1</t>
  </si>
  <si>
    <t>h1</t>
  </si>
  <si>
    <t>i1</t>
  </si>
  <si>
    <t>j1</t>
  </si>
  <si>
    <t>k1</t>
  </si>
  <si>
    <t>l1</t>
  </si>
  <si>
    <t>m1</t>
  </si>
  <si>
    <t>n1</t>
  </si>
  <si>
    <t>o1</t>
  </si>
  <si>
    <t>p1</t>
  </si>
  <si>
    <t>q1</t>
  </si>
  <si>
    <t>r1</t>
  </si>
  <si>
    <t>s1</t>
  </si>
  <si>
    <t>t1</t>
  </si>
  <si>
    <t>Laden Mile</t>
  </si>
  <si>
    <t>*</t>
  </si>
  <si>
    <t>Annualized Total Turnover Costs</t>
  </si>
  <si>
    <t>22 represents average work days in a month</t>
  </si>
  <si>
    <t>n X (k/a)</t>
  </si>
  <si>
    <t>u1</t>
  </si>
  <si>
    <t>v1</t>
  </si>
  <si>
    <t>MPG</t>
  </si>
  <si>
    <t>w1</t>
  </si>
  <si>
    <t>x1</t>
  </si>
  <si>
    <t>Current Performance</t>
  </si>
  <si>
    <t>Miles Eliminated:</t>
  </si>
  <si>
    <t>2015 Target Metric:</t>
  </si>
  <si>
    <r>
      <t xml:space="preserve">Productivity </t>
    </r>
    <r>
      <rPr>
        <b/>
        <sz val="14"/>
        <color theme="1"/>
        <rFont val="Browallia New"/>
        <family val="2"/>
      </rPr>
      <t>( Miles / Active Truck / Month )</t>
    </r>
  </si>
  <si>
    <t>Annual Mileage Increase - Total Fleet</t>
  </si>
  <si>
    <t>Annual Profit Impact:</t>
  </si>
  <si>
    <t>Drivers 'Saved'</t>
  </si>
  <si>
    <t>2015 Target Improvement Percentile:</t>
  </si>
  <si>
    <t>r</t>
  </si>
  <si>
    <t>YTD Fuel Surcharge Revenue Collected</t>
  </si>
  <si>
    <t>y1</t>
  </si>
  <si>
    <t>Average Revenue / Active Truck / Month</t>
  </si>
  <si>
    <t>z1</t>
  </si>
  <si>
    <t>d/h</t>
  </si>
  <si>
    <t>Average Variable Cost / Empty Mile (without surcharge)</t>
  </si>
  <si>
    <t>Average Variable Cost / Loaded Mile (surcharge credited)</t>
  </si>
  <si>
    <t>Average Variable Cost / Total Mile (surcharge credited)</t>
  </si>
  <si>
    <t>Average Fuel Cost / Total Mile (surcharge credited)</t>
  </si>
  <si>
    <t>Average Fuel Cost / Total Mile (without surcharge)</t>
  </si>
  <si>
    <t>b1 - c1</t>
  </si>
  <si>
    <t>Average Profit / Active Truck / Month</t>
  </si>
  <si>
    <t>Ref</t>
  </si>
  <si>
    <t>Data Element</t>
  </si>
  <si>
    <t>Data Entry</t>
  </si>
  <si>
    <t>Average Revenue / Total Mile (without surcharge)</t>
  </si>
  <si>
    <t>f1 X g1</t>
  </si>
  <si>
    <t>h - i</t>
  </si>
  <si>
    <t>i / h</t>
  </si>
  <si>
    <t>{ (k/a) X 12 } / j</t>
  </si>
  <si>
    <t>{ (e X i1) - r } / i</t>
  </si>
  <si>
    <t>( d/a ) /f</t>
  </si>
  <si>
    <t>(e-r) / h</t>
  </si>
  <si>
    <t>{ (e X (1-i1) } / ( h - i )</t>
  </si>
  <si>
    <t>(h/a) / f</t>
  </si>
  <si>
    <t>Productivity</t>
  </si>
  <si>
    <t>2015 Target Improvement Percentage</t>
  </si>
  <si>
    <t>l/a</t>
  </si>
  <si>
    <t>h1 X g</t>
  </si>
  <si>
    <t>(h1/22) X (k/a) X m *</t>
  </si>
  <si>
    <t xml:space="preserve">  Monthly productivity loss profit impact from turnover</t>
  </si>
  <si>
    <t>o1 +p1 +q1 +r1</t>
  </si>
  <si>
    <t>s1 X a</t>
  </si>
  <si>
    <t>t1 X 12</t>
  </si>
  <si>
    <t>t1/k</t>
  </si>
  <si>
    <t>h/q</t>
  </si>
  <si>
    <t>1.  Enter Data into Gray shaded Cells</t>
  </si>
  <si>
    <t>Instructions</t>
  </si>
  <si>
    <t xml:space="preserve">2.  Place cursor on red triangle for additional information about data elements </t>
  </si>
  <si>
    <r>
      <t xml:space="preserve">3.  Complete each cell.  </t>
    </r>
    <r>
      <rPr>
        <u/>
        <sz val="11"/>
        <color theme="1"/>
        <rFont val="Calibri"/>
        <family val="2"/>
        <scheme val="minor"/>
      </rPr>
      <t>Missing data will influence results or make them incalculable.</t>
    </r>
  </si>
  <si>
    <t>YTD Fuel Cost</t>
  </si>
  <si>
    <t>Average Cost/Gallon</t>
  </si>
  <si>
    <t>p/q</t>
  </si>
  <si>
    <t>p/h</t>
  </si>
  <si>
    <t>(p-r)/h</t>
  </si>
  <si>
    <t>This percentage improvement results in</t>
  </si>
  <si>
    <t>this performance metric &amp; elimination of</t>
  </si>
  <si>
    <t xml:space="preserve">this many deadhead miles resulting in </t>
  </si>
  <si>
    <t>this Annual Profit Impact</t>
  </si>
  <si>
    <t>this performance metric &amp; the addition of</t>
  </si>
  <si>
    <t>this performance metric &amp; the elimination of</t>
  </si>
  <si>
    <t>this many drivers termed resulting in</t>
  </si>
  <si>
    <t>Gallons Eliminated</t>
  </si>
  <si>
    <t>2015 Operations Planning Tool</t>
  </si>
  <si>
    <t>Data Entry Page</t>
  </si>
  <si>
    <t>2015 Opportunity Page</t>
  </si>
  <si>
    <t>YTD Key Performance Metrics Page</t>
  </si>
  <si>
    <t>Fuel &amp; MPG</t>
  </si>
  <si>
    <t>X</t>
  </si>
  <si>
    <t>Example Activity</t>
  </si>
  <si>
    <t>Driver  Turnover</t>
  </si>
  <si>
    <t>Key Performance Metrics</t>
  </si>
  <si>
    <t>Note</t>
  </si>
  <si>
    <t>JoeWhite@CostDownConsulting.com</t>
  </si>
  <si>
    <t>404.542.3761</t>
  </si>
  <si>
    <t xml:space="preserve">These are your company's 2014 YTD Key Performance Metrics calculated from the data you provided.                  </t>
  </si>
  <si>
    <t>Joe White - CostDown Consulting</t>
  </si>
  <si>
    <t>Assign formal company driver retention responsibility to 'highest influence' executive or executive committee</t>
  </si>
  <si>
    <t>MPG efforts that impact owner-operator fuel economy could improve retention of that group</t>
  </si>
  <si>
    <t>Identify executive(s) responsible for developing and managing driver MPG Improvement Program and Training</t>
  </si>
  <si>
    <t>Train fleet mangers on driver productivity coaching techniques based on review of weekly 'hours worked' report</t>
  </si>
  <si>
    <t>Define communication 'touch points' and identify/monitor early warning driver termination indicators</t>
  </si>
  <si>
    <t>Align sales &amp; operations executive activities and bonus opportunities to focus on improving freight network</t>
  </si>
  <si>
    <t>Work with operations executive to develop driver performance bonus &amp; 'How to Maximize Weekly Paycheck'  driver training</t>
  </si>
  <si>
    <t>Improved Laden Mile performance increases profitability and the ability to increase driver pay; a critical retention influence</t>
  </si>
  <si>
    <t xml:space="preserve">Provide fleet manager training on MPG coaching &amp; developing driver-specific improvement plans for underperforming drivers </t>
  </si>
  <si>
    <t xml:space="preserve">Whole company review of company's driver retention efforts including comparison of recruiting promise to actual working conditions &amp; wages and turnover analysis by driver and terminal profiles.  Development of retention solutions such as longevity programs and orientation training on the value of long term employment. </t>
  </si>
  <si>
    <t xml:space="preserve">Develop 'Involve the Spouse' campaign to communicate &amp; reinforce your company's value proposition to the driver's spouse  </t>
  </si>
  <si>
    <t>Establish fleet manager data collection process for empty lane &amp; high delay locations that sales executive will resolve with customers</t>
  </si>
  <si>
    <t>1. Executive Performance Management Program</t>
  </si>
  <si>
    <t>2. Fleet Manager Performance Management Program</t>
  </si>
  <si>
    <t>3. Driver Retention Program</t>
  </si>
  <si>
    <t>Reduced retention and increased miles as a result  of productivity improvements  are both key retention influences</t>
  </si>
  <si>
    <t>(note: excludes owner-operator counts from benefit calculations)</t>
  </si>
  <si>
    <t>Introduction</t>
  </si>
  <si>
    <t>INSTRUCTIONS</t>
  </si>
  <si>
    <t>ABOUT THIS TOOL</t>
  </si>
  <si>
    <r>
      <rPr>
        <b/>
        <sz val="11"/>
        <color theme="3"/>
        <rFont val="Calibri"/>
        <family val="2"/>
        <scheme val="minor"/>
      </rPr>
      <t>Welcome to CostDown Consulting's 2015 Operations Planning Tool.</t>
    </r>
    <r>
      <rPr>
        <sz val="11"/>
        <color theme="1"/>
        <rFont val="Calibri"/>
        <family val="2"/>
        <scheme val="minor"/>
      </rPr>
      <t xml:space="preserve">  This tool was designed to help trucking company owners   and executives forecast and rank the 2015 financial impact of various levels of improvement in four industry-common performance metrics:  Laden Miles, Productivity, Driver Retention and MPG.  </t>
    </r>
  </si>
  <si>
    <r>
      <rPr>
        <b/>
        <sz val="11"/>
        <color rgb="FF009900"/>
        <rFont val="Calibri"/>
        <family val="2"/>
        <scheme val="minor"/>
      </rPr>
      <t>This planning tool is very easy to use.</t>
    </r>
    <r>
      <rPr>
        <sz val="11"/>
        <color theme="1"/>
        <rFont val="Calibri"/>
        <family val="2"/>
        <scheme val="minor"/>
      </rPr>
      <t xml:space="preserve">  All you need is your most recent monthly cost statement with YTD results.  After completing Step 1, everything else is calculated for you.</t>
    </r>
  </si>
  <si>
    <t>Understanding the incremental profit impact of each metric allows executives to effectively allocate resources within their 2015 Operations Improvement Plan based on each metric's potential to improve profitability.</t>
  </si>
  <si>
    <r>
      <rPr>
        <b/>
        <sz val="11"/>
        <color rgb="FF009900"/>
        <rFont val="Calibri"/>
        <family val="2"/>
        <scheme val="minor"/>
      </rPr>
      <t>Step 1</t>
    </r>
    <r>
      <rPr>
        <b/>
        <sz val="11"/>
        <color theme="1"/>
        <rFont val="Calibri"/>
        <family val="2"/>
        <scheme val="minor"/>
      </rPr>
      <t>.</t>
    </r>
    <r>
      <rPr>
        <sz val="11"/>
        <color theme="1"/>
        <rFont val="Calibri"/>
        <family val="2"/>
        <scheme val="minor"/>
      </rPr>
      <t xml:space="preserve">  Enter the requested Data Elements into the gray shaded cells on the </t>
    </r>
    <r>
      <rPr>
        <b/>
        <sz val="11"/>
        <color theme="1"/>
        <rFont val="Calibri"/>
        <family val="2"/>
        <scheme val="minor"/>
      </rPr>
      <t>Data    Entry Worksheet</t>
    </r>
    <r>
      <rPr>
        <sz val="11"/>
        <color theme="1"/>
        <rFont val="Calibri"/>
        <family val="2"/>
        <scheme val="minor"/>
      </rPr>
      <t xml:space="preserve">.  </t>
    </r>
    <r>
      <rPr>
        <u/>
        <sz val="11"/>
        <color theme="1"/>
        <rFont val="Calibri"/>
        <family val="2"/>
        <scheme val="minor"/>
      </rPr>
      <t xml:space="preserve">Make sure to enter all requested data </t>
    </r>
    <r>
      <rPr>
        <sz val="11"/>
        <color theme="1"/>
        <rFont val="Calibri"/>
        <family val="2"/>
        <scheme val="minor"/>
      </rPr>
      <t xml:space="preserve">or some of the results will be   skewed or incalculable.  If you do not have exact information about a data element, enter your best estimate. </t>
    </r>
  </si>
  <si>
    <r>
      <rPr>
        <b/>
        <sz val="11"/>
        <color rgb="FF009900"/>
        <rFont val="Calibri"/>
        <family val="2"/>
        <scheme val="minor"/>
      </rPr>
      <t>Step 2.</t>
    </r>
    <r>
      <rPr>
        <sz val="11"/>
        <color theme="1"/>
        <rFont val="Calibri"/>
        <family val="2"/>
        <scheme val="minor"/>
      </rPr>
      <t xml:space="preserve">  Using the data elements you provide, the tool will automatically calculate over 20 key performance metrics on the </t>
    </r>
    <r>
      <rPr>
        <b/>
        <sz val="11"/>
        <color theme="1"/>
        <rFont val="Calibri"/>
        <family val="2"/>
        <scheme val="minor"/>
      </rPr>
      <t xml:space="preserve">YTD Key Performance Metrics Worksheet.  </t>
    </r>
  </si>
  <si>
    <r>
      <rPr>
        <b/>
        <sz val="11"/>
        <color rgb="FF009900"/>
        <rFont val="Calibri"/>
        <family val="2"/>
        <scheme val="minor"/>
      </rPr>
      <t>Step 3.</t>
    </r>
    <r>
      <rPr>
        <sz val="11"/>
        <color theme="1"/>
        <rFont val="Calibri"/>
        <family val="2"/>
        <scheme val="minor"/>
      </rPr>
      <t xml:space="preserve">  The </t>
    </r>
    <r>
      <rPr>
        <b/>
        <sz val="11"/>
        <color theme="1"/>
        <rFont val="Calibri"/>
        <family val="2"/>
        <scheme val="minor"/>
      </rPr>
      <t>2015 Opportunity Worksheet</t>
    </r>
    <r>
      <rPr>
        <sz val="11"/>
        <color theme="1"/>
        <rFont val="Calibri"/>
        <family val="2"/>
        <scheme val="minor"/>
      </rPr>
      <t xml:space="preserve"> forecasts the annual profit impact of four   of these key metrics based on different levels of improvement.  This provides insight    into which metrics offer the greatest profit opportunity.</t>
    </r>
  </si>
  <si>
    <t>Key Metric Improvement Programs Page</t>
  </si>
  <si>
    <t>CostDown Consulting Programs:</t>
  </si>
  <si>
    <t xml:space="preserve">Review/rewrite executive job descriptions to define specific responsibilities, assign KPIs and performance goals based on areas of greatest influence, establish between-department support processes, develop performance-dependent bonus program and best activities.  </t>
  </si>
  <si>
    <t xml:space="preserve">Review/rewrite fleet manager job descriptions, audit current driver/fleet/cost/load assignment  control processes, assign KPIs and performance goals based on areas of greatest influence, develop bonus program and best activities.  Provide best activities and variable cost control training.  </t>
  </si>
  <si>
    <r>
      <t xml:space="preserve">Using these metrics, the </t>
    </r>
    <r>
      <rPr>
        <b/>
        <sz val="8"/>
        <color theme="1"/>
        <rFont val="Tahoma"/>
        <family val="2"/>
      </rPr>
      <t>2015 Opportunity</t>
    </r>
    <r>
      <rPr>
        <sz val="8"/>
        <color theme="1"/>
        <rFont val="Tahoma"/>
        <family val="2"/>
      </rPr>
      <t xml:space="preserve"> </t>
    </r>
    <r>
      <rPr>
        <b/>
        <sz val="8"/>
        <color theme="1"/>
        <rFont val="Tahoma"/>
        <family val="2"/>
      </rPr>
      <t>Worksheet</t>
    </r>
    <r>
      <rPr>
        <sz val="8"/>
        <color theme="1"/>
        <rFont val="Tahoma"/>
        <family val="2"/>
      </rPr>
      <t xml:space="preserve"> calculates the Profit Impact for each of the yellow highlighted metrics at various degrees of improvement. </t>
    </r>
  </si>
  <si>
    <r>
      <t xml:space="preserve">4.  Once completed, go to the </t>
    </r>
    <r>
      <rPr>
        <b/>
        <sz val="11"/>
        <color theme="1"/>
        <rFont val="Calibri"/>
        <family val="2"/>
        <scheme val="minor"/>
      </rPr>
      <t>YTD Performance Metrics Worksheet</t>
    </r>
    <r>
      <rPr>
        <sz val="11"/>
        <color theme="1"/>
        <rFont val="Calibri"/>
        <family val="2"/>
        <scheme val="minor"/>
      </rPr>
      <t xml:space="preserve"> to review your YTD metrics.</t>
    </r>
  </si>
  <si>
    <r>
      <t xml:space="preserve">Reference &amp; </t>
    </r>
    <r>
      <rPr>
        <u/>
        <sz val="7"/>
        <color theme="1"/>
        <rFont val="Calibri"/>
        <family val="2"/>
        <scheme val="minor"/>
      </rPr>
      <t>Calculations</t>
    </r>
  </si>
  <si>
    <t>this many additional annual total miles resulting in</t>
  </si>
  <si>
    <t>Select a '2015 Target Improvement Percentage' column to view the Annual Profit Impact   of making that improvement.</t>
  </si>
  <si>
    <t>Learn from past performance</t>
  </si>
  <si>
    <t>Quantify 'profit lost' from each missed goal - in other words, if you had made a missed goal, how</t>
  </si>
  <si>
    <t>Beginning in the 4th quarter, start developing your 2015 Performance Improvement Plan:</t>
  </si>
  <si>
    <t xml:space="preserve">Do not simply adopt last year's KPIs.  Think it through.  Which performance areas have the potential to </t>
  </si>
  <si>
    <t>much would it have added to your bottom line?  This step will likely motivate you to put serious effort</t>
  </si>
  <si>
    <t>into your improvement plan as often the missed profit opportunity is very significant.</t>
  </si>
  <si>
    <t>Identify KPIs (Key Performance Indicators) for 2015 Operating Year</t>
  </si>
  <si>
    <t>add the most profitability?</t>
  </si>
  <si>
    <t>For each KPI, define what your 2015 goals will be by quantifying what incremental improvements</t>
  </si>
  <si>
    <t>Look within your company to identify those employees that were most successful within each goal.</t>
  </si>
  <si>
    <t>Identify goals that have not been reached and define obstacles that prevented their obtainment.</t>
  </si>
  <si>
    <t>Incorporate obstacle removal activities into your plan (from step 2a).</t>
  </si>
  <si>
    <t>Align executive and middle manager support</t>
  </si>
  <si>
    <t>Make sure executive and middle manager job descriptions and assigned goals match</t>
  </si>
  <si>
    <t>Define Best Activities</t>
  </si>
  <si>
    <t>Improvement Planning Process</t>
  </si>
  <si>
    <t xml:space="preserve">in each goal would mean to your bottom line. </t>
  </si>
  <si>
    <t>This tool forecasts incremental improvements of four potential KPIs based on your YTD performance</t>
  </si>
  <si>
    <t xml:space="preserve">Develop KPI performance goal targets </t>
  </si>
  <si>
    <t xml:space="preserve">Document and share their techniques to provide other like employees. </t>
  </si>
  <si>
    <t>their areas of greatest influence.</t>
  </si>
  <si>
    <t>Develop a financial incentive plan to motivate and reward goal obtainment.</t>
  </si>
  <si>
    <t>Provide training and additional resources as needed.</t>
  </si>
  <si>
    <r>
      <rPr>
        <b/>
        <sz val="11"/>
        <color rgb="FF009900"/>
        <rFont val="Calibri"/>
        <family val="2"/>
        <scheme val="minor"/>
      </rPr>
      <t>Step 4.</t>
    </r>
    <r>
      <rPr>
        <sz val="11"/>
        <color theme="1"/>
        <rFont val="Calibri"/>
        <family val="2"/>
        <scheme val="minor"/>
      </rPr>
      <t xml:space="preserve">  The </t>
    </r>
    <r>
      <rPr>
        <b/>
        <sz val="11"/>
        <color theme="1"/>
        <rFont val="Calibri"/>
        <family val="2"/>
        <scheme val="minor"/>
      </rPr>
      <t xml:space="preserve">Planning Process Worksheet </t>
    </r>
    <r>
      <rPr>
        <sz val="11"/>
        <color theme="1"/>
        <rFont val="Calibri"/>
        <family val="2"/>
        <scheme val="minor"/>
      </rPr>
      <t>overviews the 5 steps required to develop an effective 2015 Operations Improvement Plan.</t>
    </r>
  </si>
  <si>
    <r>
      <rPr>
        <b/>
        <sz val="11"/>
        <color rgb="FF009900"/>
        <rFont val="Calibri"/>
        <family val="2"/>
        <scheme val="minor"/>
      </rPr>
      <t>Step 5.</t>
    </r>
    <r>
      <rPr>
        <sz val="11"/>
        <color theme="1"/>
        <rFont val="Calibri"/>
        <family val="2"/>
        <scheme val="minor"/>
      </rPr>
      <t xml:space="preserve">  The </t>
    </r>
    <r>
      <rPr>
        <b/>
        <sz val="11"/>
        <color theme="1"/>
        <rFont val="Calibri"/>
        <family val="2"/>
        <scheme val="minor"/>
      </rPr>
      <t>Key Metric Improvement Programs Worksheet</t>
    </r>
    <r>
      <rPr>
        <sz val="11"/>
        <color theme="1"/>
        <rFont val="Calibri"/>
        <family val="2"/>
        <scheme val="minor"/>
      </rPr>
      <t xml:space="preserve"> overviews three of the programs CostDown Consulting offers to help trucking companies improve profitability performance.</t>
    </r>
  </si>
  <si>
    <t>CostDown Consulting can help your company improve 2015 profitability.  Examples of how three of our programs improve key metric performance are overviewed below.</t>
  </si>
  <si>
    <t>Joe White</t>
  </si>
  <si>
    <t>CostDown Consulting</t>
  </si>
  <si>
    <t>If you have questions about this tool or would like professional help developing your 2015 Operations Improvement Plan,</t>
  </si>
  <si>
    <t>www.CostDownConsulting.com</t>
  </si>
  <si>
    <t>Download our profile:</t>
  </si>
  <si>
    <t>feel free to contact us: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</si>
</sst>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quot;$&quot;#,##0.00"/>
    <numFmt numFmtId="165" formatCode="&quot;$&quot;#,##0.000"/>
    <numFmt numFmtId="166" formatCode="&quot;$&quot;#,##0"/>
    <numFmt numFmtId="167" formatCode="0.0"/>
    <numFmt numFmtId="168" formatCode="0.0%"/>
    <numFmt numFmtId="169" formatCode="[$-409]mmmm\ d\,\ yy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9"/>
      <color indexed="81"/>
      <name val="Tahoma"/>
      <family val="2"/>
    </font>
    <font>
      <b/>
      <sz val="9"/>
      <color indexed="81"/>
      <name val="Tahoma"/>
      <family val="2"/>
    </font>
    <font>
      <u/>
      <sz val="11"/>
      <color theme="1"/>
      <name val="Calibri"/>
      <family val="2"/>
      <scheme val="minor"/>
    </font>
    <font>
      <sz val="8"/>
      <color theme="1"/>
      <name val="Calibri"/>
      <family val="2"/>
      <scheme val="minor"/>
    </font>
    <font>
      <b/>
      <sz val="12"/>
      <name val="Browallia New"/>
      <family val="2"/>
    </font>
    <font>
      <b/>
      <sz val="11"/>
      <color theme="1"/>
      <name val="Browallia New"/>
      <family val="2"/>
    </font>
    <font>
      <b/>
      <sz val="14"/>
      <color theme="0"/>
      <name val="Browallia New"/>
      <family val="2"/>
    </font>
    <font>
      <b/>
      <sz val="14"/>
      <color theme="1"/>
      <name val="Browallia New"/>
      <family val="2"/>
    </font>
    <font>
      <sz val="11"/>
      <color theme="1"/>
      <name val="Browallia New"/>
      <family val="2"/>
    </font>
    <font>
      <b/>
      <sz val="20"/>
      <color theme="1"/>
      <name val="Browallia New"/>
      <family val="2"/>
    </font>
    <font>
      <b/>
      <sz val="11"/>
      <color theme="0"/>
      <name val="Calibri"/>
      <family val="2"/>
      <scheme val="minor"/>
    </font>
    <font>
      <b/>
      <sz val="9"/>
      <color theme="1"/>
      <name val="Calibri"/>
      <family val="2"/>
      <scheme val="minor"/>
    </font>
    <font>
      <b/>
      <sz val="12"/>
      <color theme="1"/>
      <name val="Calibri"/>
      <family val="2"/>
      <scheme val="minor"/>
    </font>
    <font>
      <b/>
      <sz val="18"/>
      <color theme="1"/>
      <name val="Calibri"/>
      <family val="2"/>
      <scheme val="minor"/>
    </font>
    <font>
      <b/>
      <sz val="11"/>
      <name val="Calibri"/>
      <family val="2"/>
      <scheme val="minor"/>
    </font>
    <font>
      <sz val="9"/>
      <color theme="1"/>
      <name val="Cambria"/>
      <family val="1"/>
      <scheme val="major"/>
    </font>
    <font>
      <b/>
      <sz val="16"/>
      <color theme="1"/>
      <name val="Calibri"/>
      <family val="2"/>
      <scheme val="minor"/>
    </font>
    <font>
      <sz val="10"/>
      <color theme="1"/>
      <name val="Cambria"/>
      <family val="1"/>
      <scheme val="major"/>
    </font>
    <font>
      <b/>
      <sz val="14"/>
      <color theme="0"/>
      <name val="Calibri"/>
      <family val="2"/>
      <scheme val="minor"/>
    </font>
    <font>
      <b/>
      <sz val="12"/>
      <color theme="0"/>
      <name val="Calibri"/>
      <family val="2"/>
      <scheme val="minor"/>
    </font>
    <font>
      <u/>
      <sz val="11"/>
      <color theme="10"/>
      <name val="Calibri"/>
      <family val="2"/>
      <scheme val="minor"/>
    </font>
    <font>
      <sz val="9"/>
      <color theme="1"/>
      <name val="Tahoma"/>
      <family val="2"/>
    </font>
    <font>
      <sz val="7"/>
      <color theme="1"/>
      <name val="Calibri"/>
      <family val="2"/>
      <scheme val="minor"/>
    </font>
    <font>
      <u/>
      <sz val="7"/>
      <color theme="1"/>
      <name val="Calibri"/>
      <family val="2"/>
      <scheme val="minor"/>
    </font>
    <font>
      <b/>
      <sz val="8"/>
      <color theme="1"/>
      <name val="Calibri"/>
      <family val="2"/>
      <scheme val="minor"/>
    </font>
    <font>
      <u/>
      <sz val="9"/>
      <color theme="10"/>
      <name val="Calibri"/>
      <family val="2"/>
      <scheme val="minor"/>
    </font>
    <font>
      <sz val="8"/>
      <color theme="1"/>
      <name val="Tahoma"/>
      <family val="2"/>
    </font>
    <font>
      <b/>
      <sz val="8"/>
      <color theme="1"/>
      <name val="Tahoma"/>
      <family val="2"/>
    </font>
    <font>
      <b/>
      <sz val="9"/>
      <color theme="0"/>
      <name val="Calibri"/>
      <family val="2"/>
      <scheme val="minor"/>
    </font>
    <font>
      <b/>
      <sz val="9"/>
      <color theme="1" tint="0.249977111117893"/>
      <name val="Calibri"/>
      <family val="2"/>
      <scheme val="minor"/>
    </font>
    <font>
      <sz val="11"/>
      <color theme="1"/>
      <name val="Calibri"/>
      <family val="2"/>
    </font>
    <font>
      <b/>
      <sz val="13.5"/>
      <color rgb="FFFFFF4B"/>
      <name val="Browallia New"/>
      <family val="2"/>
    </font>
    <font>
      <b/>
      <sz val="11"/>
      <color theme="3"/>
      <name val="Calibri"/>
      <family val="2"/>
      <scheme val="minor"/>
    </font>
    <font>
      <b/>
      <sz val="11"/>
      <color rgb="FF009900"/>
      <name val="Calibri"/>
      <family val="2"/>
      <scheme val="minor"/>
    </font>
    <font>
      <sz val="14"/>
      <color theme="1"/>
      <name val="Browallia New"/>
      <family val="2"/>
    </font>
    <font>
      <sz val="16"/>
      <color theme="1"/>
      <name val="Browallia New"/>
      <family val="2"/>
    </font>
    <font>
      <sz val="10"/>
      <color rgb="FFFF0000"/>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6" tint="0.39997558519241921"/>
        <bgColor indexed="64"/>
      </patternFill>
    </fill>
    <fill>
      <patternFill patternType="solid">
        <fgColor rgb="FF8DD44C"/>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3FC9A"/>
        <bgColor indexed="64"/>
      </patternFill>
    </fill>
    <fill>
      <patternFill patternType="solid">
        <fgColor rgb="FF00206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7FDBF"/>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auto="1"/>
      </top>
      <bottom/>
      <diagonal/>
    </border>
    <border>
      <left style="thin">
        <color auto="1"/>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cellStyleXfs>
  <cellXfs count="191">
    <xf numFmtId="0" fontId="0" fillId="0" borderId="0" xfId="0"/>
    <xf numFmtId="0" fontId="3" fillId="0" borderId="0" xfId="0" applyFont="1"/>
    <xf numFmtId="0" fontId="3" fillId="0" borderId="0" xfId="0" applyFont="1" applyAlignment="1">
      <alignment horizontal="left" indent="1"/>
    </xf>
    <xf numFmtId="0" fontId="0" fillId="0" borderId="0" xfId="0" applyAlignment="1">
      <alignment horizontal="center"/>
    </xf>
    <xf numFmtId="166" fontId="0" fillId="0" borderId="0" xfId="0" applyNumberFormat="1" applyAlignment="1">
      <alignment horizontal="center"/>
    </xf>
    <xf numFmtId="166" fontId="0" fillId="0" borderId="0" xfId="0" applyNumberFormat="1"/>
    <xf numFmtId="0" fontId="7" fillId="0" borderId="0" xfId="0" applyFont="1" applyAlignment="1">
      <alignment horizont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xf numFmtId="0" fontId="8" fillId="4" borderId="5" xfId="0" applyFont="1" applyFill="1" applyBorder="1" applyAlignment="1">
      <alignment horizontal="left" vertical="center" indent="1"/>
    </xf>
    <xf numFmtId="9" fontId="8" fillId="4" borderId="3" xfId="1" applyFont="1" applyFill="1" applyBorder="1" applyAlignment="1">
      <alignment horizontal="center" vertical="center"/>
    </xf>
    <xf numFmtId="0" fontId="10" fillId="3" borderId="2" xfId="0" applyFont="1" applyFill="1" applyBorder="1" applyAlignment="1">
      <alignment horizontal="left" vertical="center" indent="1"/>
    </xf>
    <xf numFmtId="168" fontId="10" fillId="3" borderId="6" xfId="0" applyNumberFormat="1" applyFont="1" applyFill="1" applyBorder="1" applyAlignment="1">
      <alignment horizontal="center" vertical="center"/>
    </xf>
    <xf numFmtId="0" fontId="11" fillId="2" borderId="2" xfId="0" applyFont="1" applyFill="1" applyBorder="1" applyAlignment="1">
      <alignment horizontal="left" indent="1"/>
    </xf>
    <xf numFmtId="0" fontId="11" fillId="5" borderId="4" xfId="0" applyFont="1" applyFill="1" applyBorder="1" applyAlignment="1">
      <alignment horizontal="left" indent="1"/>
    </xf>
    <xf numFmtId="9" fontId="8" fillId="4" borderId="7" xfId="1" applyFont="1" applyFill="1" applyBorder="1" applyAlignment="1">
      <alignment horizontal="center" vertical="center"/>
    </xf>
    <xf numFmtId="168" fontId="10" fillId="3"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166" fontId="11" fillId="5" borderId="8" xfId="2" applyNumberFormat="1" applyFont="1" applyFill="1" applyBorder="1" applyAlignment="1">
      <alignment horizontal="center" vertical="center"/>
    </xf>
    <xf numFmtId="0" fontId="12" fillId="0" borderId="0" xfId="0" applyFont="1"/>
    <xf numFmtId="0" fontId="9" fillId="0" borderId="0" xfId="0" applyFont="1" applyAlignment="1">
      <alignment vertical="center"/>
    </xf>
    <xf numFmtId="0" fontId="12" fillId="0" borderId="0" xfId="0" applyFont="1" applyAlignment="1">
      <alignment vertical="center"/>
    </xf>
    <xf numFmtId="168" fontId="11" fillId="2" borderId="1" xfId="1" applyNumberFormat="1" applyFont="1" applyFill="1" applyBorder="1" applyAlignment="1">
      <alignment horizontal="center" vertical="center"/>
    </xf>
    <xf numFmtId="0" fontId="13" fillId="0" borderId="0" xfId="0" applyFont="1" applyAlignment="1">
      <alignment vertical="center"/>
    </xf>
    <xf numFmtId="0" fontId="11" fillId="0" borderId="1" xfId="0" applyFont="1" applyBorder="1" applyAlignment="1">
      <alignment horizontal="left" vertical="center" indent="1"/>
    </xf>
    <xf numFmtId="3" fontId="10" fillId="3" borderId="1" xfId="0" applyNumberFormat="1" applyFont="1" applyFill="1" applyBorder="1" applyAlignment="1">
      <alignment horizontal="center" vertical="center"/>
    </xf>
    <xf numFmtId="168" fontId="10" fillId="3" borderId="1" xfId="1" applyNumberFormat="1" applyFont="1" applyFill="1" applyBorder="1" applyAlignment="1">
      <alignment horizontal="center" vertical="center"/>
    </xf>
    <xf numFmtId="0" fontId="15" fillId="6" borderId="1" xfId="0" applyFont="1" applyFill="1" applyBorder="1" applyAlignment="1">
      <alignment horizontal="center"/>
    </xf>
    <xf numFmtId="0" fontId="0" fillId="0" borderId="0" xfId="0" applyBorder="1"/>
    <xf numFmtId="0" fontId="3" fillId="0" borderId="1" xfId="0" applyFont="1" applyBorder="1" applyAlignment="1">
      <alignment horizontal="center"/>
    </xf>
    <xf numFmtId="0" fontId="0" fillId="0" borderId="6" xfId="0" applyBorder="1" applyAlignment="1">
      <alignment horizontal="left" indent="1"/>
    </xf>
    <xf numFmtId="0" fontId="0" fillId="0" borderId="1" xfId="0" applyBorder="1" applyAlignment="1">
      <alignment horizontal="left" indent="1"/>
    </xf>
    <xf numFmtId="0" fontId="16" fillId="6" borderId="1" xfId="0" applyFont="1" applyFill="1" applyBorder="1" applyAlignment="1">
      <alignment horizontal="center"/>
    </xf>
    <xf numFmtId="0" fontId="2" fillId="0" borderId="9" xfId="0" applyFont="1" applyBorder="1" applyAlignment="1">
      <alignment horizontal="left"/>
    </xf>
    <xf numFmtId="0" fontId="2" fillId="0" borderId="0" xfId="0" applyFont="1" applyBorder="1" applyAlignment="1">
      <alignment horizontal="left"/>
    </xf>
    <xf numFmtId="0" fontId="0" fillId="0" borderId="10" xfId="0" applyBorder="1"/>
    <xf numFmtId="0" fontId="7" fillId="0" borderId="9" xfId="0" applyFont="1" applyBorder="1" applyAlignment="1">
      <alignment horizontal="center" vertical="center"/>
    </xf>
    <xf numFmtId="0" fontId="0" fillId="0" borderId="0" xfId="0" applyFont="1" applyBorder="1"/>
    <xf numFmtId="0" fontId="7" fillId="0" borderId="4" xfId="0" applyFont="1" applyBorder="1" applyAlignment="1">
      <alignment horizontal="center" vertical="center"/>
    </xf>
    <xf numFmtId="0" fontId="0" fillId="0" borderId="12" xfId="0" applyFont="1" applyBorder="1"/>
    <xf numFmtId="165" fontId="0" fillId="0" borderId="10" xfId="0" applyNumberFormat="1" applyFont="1" applyBorder="1" applyAlignment="1">
      <alignment horizontal="center" vertical="center"/>
    </xf>
    <xf numFmtId="166" fontId="1" fillId="0" borderId="11" xfId="2" applyNumberFormat="1" applyFont="1" applyBorder="1" applyAlignment="1">
      <alignment horizontal="center" vertical="center"/>
    </xf>
    <xf numFmtId="164" fontId="0" fillId="0" borderId="10" xfId="0" applyNumberFormat="1" applyBorder="1"/>
    <xf numFmtId="0" fontId="0" fillId="0" borderId="0" xfId="0" applyBorder="1" applyAlignment="1">
      <alignment horizontal="left" indent="1"/>
    </xf>
    <xf numFmtId="0" fontId="3" fillId="0" borderId="9" xfId="0" applyFont="1" applyBorder="1" applyAlignment="1">
      <alignment horizontal="center" vertical="center"/>
    </xf>
    <xf numFmtId="0" fontId="7" fillId="0" borderId="4" xfId="0" applyFont="1" applyBorder="1" applyAlignment="1">
      <alignment horizontal="left" vertical="center" indent="1"/>
    </xf>
    <xf numFmtId="0" fontId="0" fillId="0" borderId="0" xfId="0" applyFont="1" applyFill="1" applyBorder="1"/>
    <xf numFmtId="166" fontId="1" fillId="0" borderId="10" xfId="2" applyNumberFormat="1" applyFont="1" applyFill="1" applyBorder="1" applyAlignment="1">
      <alignment horizontal="center" vertical="center"/>
    </xf>
    <xf numFmtId="0" fontId="16" fillId="4" borderId="1" xfId="0" applyFont="1" applyFill="1" applyBorder="1" applyAlignment="1">
      <alignment horizontal="center" vertical="center"/>
    </xf>
    <xf numFmtId="166" fontId="0" fillId="0" borderId="10" xfId="0" applyNumberFormat="1" applyBorder="1" applyAlignment="1">
      <alignment horizontal="center"/>
    </xf>
    <xf numFmtId="3" fontId="0" fillId="0" borderId="10" xfId="0" applyNumberFormat="1" applyBorder="1" applyAlignment="1">
      <alignment horizontal="center"/>
    </xf>
    <xf numFmtId="166" fontId="0" fillId="0" borderId="10" xfId="2" applyNumberFormat="1" applyFont="1" applyBorder="1" applyAlignment="1">
      <alignment horizontal="center"/>
    </xf>
    <xf numFmtId="166" fontId="6" fillId="0" borderId="10" xfId="0" applyNumberFormat="1" applyFont="1" applyBorder="1" applyAlignment="1">
      <alignment horizontal="center"/>
    </xf>
    <xf numFmtId="164" fontId="0" fillId="0" borderId="10" xfId="0" applyNumberFormat="1" applyBorder="1" applyAlignment="1">
      <alignment horizontal="center"/>
    </xf>
    <xf numFmtId="166" fontId="0" fillId="0" borderId="10" xfId="0" applyNumberFormat="1" applyFont="1" applyFill="1" applyBorder="1" applyAlignment="1">
      <alignment horizontal="center"/>
    </xf>
    <xf numFmtId="0" fontId="0" fillId="0" borderId="12" xfId="0" applyBorder="1"/>
    <xf numFmtId="0" fontId="0" fillId="0" borderId="11" xfId="0" applyBorder="1"/>
    <xf numFmtId="0" fontId="7" fillId="0" borderId="12" xfId="0" applyFont="1" applyBorder="1" applyAlignment="1">
      <alignment horizontal="left" vertical="center" indent="1"/>
    </xf>
    <xf numFmtId="165" fontId="0" fillId="0" borderId="11" xfId="0" applyNumberFormat="1" applyBorder="1" applyAlignment="1">
      <alignment horizontal="center"/>
    </xf>
    <xf numFmtId="166" fontId="0" fillId="0" borderId="14" xfId="0" applyNumberFormat="1" applyBorder="1" applyAlignment="1">
      <alignment horizontal="center"/>
    </xf>
    <xf numFmtId="3" fontId="18" fillId="8" borderId="1" xfId="0" applyNumberFormat="1" applyFont="1" applyFill="1" applyBorder="1" applyAlignment="1">
      <alignment horizontal="center" vertical="center"/>
    </xf>
    <xf numFmtId="0" fontId="2" fillId="9" borderId="2" xfId="0" applyFont="1" applyFill="1" applyBorder="1"/>
    <xf numFmtId="168" fontId="2" fillId="8" borderId="1" xfId="1" applyNumberFormat="1" applyFont="1" applyFill="1" applyBorder="1" applyAlignment="1">
      <alignment horizontal="center"/>
    </xf>
    <xf numFmtId="4" fontId="2" fillId="8" borderId="1" xfId="0" applyNumberFormat="1" applyFont="1" applyFill="1" applyBorder="1" applyAlignment="1">
      <alignment horizontal="center"/>
    </xf>
    <xf numFmtId="2" fontId="11" fillId="2" borderId="1" xfId="1" applyNumberFormat="1" applyFont="1" applyFill="1" applyBorder="1" applyAlignment="1">
      <alignment horizontal="center" vertical="center"/>
    </xf>
    <xf numFmtId="2" fontId="10" fillId="3" borderId="1" xfId="1" applyNumberFormat="1" applyFont="1" applyFill="1" applyBorder="1" applyAlignment="1">
      <alignment horizontal="center" vertical="center"/>
    </xf>
    <xf numFmtId="0" fontId="0" fillId="0" borderId="0" xfId="0" applyAlignment="1">
      <alignment horizontal="center"/>
    </xf>
    <xf numFmtId="169" fontId="3" fillId="0" borderId="0" xfId="0" quotePrefix="1" applyNumberFormat="1" applyFont="1" applyAlignment="1">
      <alignment horizontal="center"/>
    </xf>
    <xf numFmtId="0" fontId="3" fillId="0" borderId="0" xfId="0" applyFont="1" applyAlignment="1">
      <alignment horizontal="center"/>
    </xf>
    <xf numFmtId="1" fontId="0" fillId="2" borderId="1" xfId="0" applyNumberFormat="1" applyFill="1" applyBorder="1" applyAlignment="1" applyProtection="1">
      <alignment horizontal="center"/>
      <protection locked="0"/>
    </xf>
    <xf numFmtId="166" fontId="0" fillId="2" borderId="1"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167" fontId="0" fillId="2" borderId="1"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0" borderId="0" xfId="0" applyAlignment="1">
      <alignment horizontal="center"/>
    </xf>
    <xf numFmtId="0" fontId="0" fillId="13" borderId="9" xfId="0" applyFill="1" applyBorder="1"/>
    <xf numFmtId="0" fontId="0" fillId="13" borderId="0" xfId="0" applyFill="1" applyBorder="1"/>
    <xf numFmtId="0" fontId="0" fillId="13" borderId="10" xfId="0" applyFill="1" applyBorder="1"/>
    <xf numFmtId="0" fontId="14" fillId="3" borderId="1" xfId="0" applyFont="1" applyFill="1" applyBorder="1" applyAlignment="1">
      <alignment horizontal="left" vertical="center" indent="2"/>
    </xf>
    <xf numFmtId="0" fontId="3" fillId="0" borderId="0" xfId="0" applyFont="1" applyAlignment="1">
      <alignment horizontal="left" vertical="center" indent="3"/>
    </xf>
    <xf numFmtId="0" fontId="3" fillId="0" borderId="0" xfId="0" applyFont="1" applyAlignment="1">
      <alignment horizontal="left" vertical="top" indent="3"/>
    </xf>
    <xf numFmtId="0" fontId="14" fillId="10" borderId="8" xfId="0" applyFont="1" applyFill="1" applyBorder="1" applyAlignment="1">
      <alignment horizontal="center"/>
    </xf>
    <xf numFmtId="0" fontId="20" fillId="14" borderId="7" xfId="0" applyFont="1" applyFill="1" applyBorder="1" applyAlignment="1">
      <alignment horizontal="center"/>
    </xf>
    <xf numFmtId="0" fontId="26" fillId="0" borderId="0" xfId="0" applyFont="1" applyAlignment="1">
      <alignment horizontal="center"/>
    </xf>
    <xf numFmtId="0" fontId="27" fillId="0" borderId="0" xfId="0" applyFont="1" applyAlignment="1">
      <alignment horizontal="center" vertical="top"/>
    </xf>
    <xf numFmtId="16" fontId="26" fillId="0" borderId="0" xfId="0" quotePrefix="1" applyNumberFormat="1" applyFont="1" applyAlignment="1">
      <alignment horizontal="center"/>
    </xf>
    <xf numFmtId="0" fontId="26" fillId="0" borderId="0" xfId="0" applyFont="1"/>
    <xf numFmtId="0" fontId="26" fillId="0" borderId="0" xfId="0" applyFont="1" applyAlignment="1">
      <alignment horizontal="center" vertical="center"/>
    </xf>
    <xf numFmtId="0" fontId="0" fillId="0" borderId="0" xfId="0" applyFill="1" applyBorder="1"/>
    <xf numFmtId="0" fontId="15" fillId="7" borderId="1" xfId="0" applyFont="1" applyFill="1" applyBorder="1" applyAlignment="1">
      <alignment horizontal="center" vertical="center"/>
    </xf>
    <xf numFmtId="0" fontId="15" fillId="11" borderId="1" xfId="0" applyFont="1" applyFill="1" applyBorder="1" applyAlignment="1">
      <alignment horizontal="center" vertical="center"/>
    </xf>
    <xf numFmtId="0" fontId="32" fillId="3" borderId="1" xfId="0" applyFont="1" applyFill="1" applyBorder="1" applyAlignment="1">
      <alignment horizontal="center" vertical="center"/>
    </xf>
    <xf numFmtId="0" fontId="15" fillId="16" borderId="1" xfId="0" applyFont="1" applyFill="1" applyBorder="1" applyAlignment="1">
      <alignment horizontal="center" vertical="center"/>
    </xf>
    <xf numFmtId="0" fontId="33" fillId="3" borderId="1" xfId="0" applyFont="1" applyFill="1" applyBorder="1" applyAlignment="1">
      <alignment horizontal="center" vertical="center"/>
    </xf>
    <xf numFmtId="0" fontId="34" fillId="0" borderId="0" xfId="0" applyFont="1"/>
    <xf numFmtId="0" fontId="15" fillId="13" borderId="1" xfId="0" applyFont="1" applyFill="1" applyBorder="1" applyAlignment="1">
      <alignment horizontal="center" vertical="center"/>
    </xf>
    <xf numFmtId="0" fontId="15" fillId="17" borderId="1" xfId="0" applyFont="1" applyFill="1" applyBorder="1" applyAlignment="1">
      <alignment horizontal="center" vertical="center"/>
    </xf>
    <xf numFmtId="0" fontId="0" fillId="0" borderId="0" xfId="0" applyFill="1"/>
    <xf numFmtId="0" fontId="12" fillId="0" borderId="0" xfId="0" applyFont="1" applyAlignment="1">
      <alignment horizontal="left" vertical="center" indent="1"/>
    </xf>
    <xf numFmtId="0" fontId="2" fillId="17" borderId="1" xfId="0" applyFont="1" applyFill="1" applyBorder="1" applyAlignment="1">
      <alignment horizontal="center"/>
    </xf>
    <xf numFmtId="0" fontId="0" fillId="0" borderId="13" xfId="0" applyBorder="1"/>
    <xf numFmtId="0" fontId="2" fillId="5" borderId="1" xfId="0" applyFont="1" applyFill="1" applyBorder="1" applyAlignment="1">
      <alignment horizontal="center"/>
    </xf>
    <xf numFmtId="0" fontId="0" fillId="0" borderId="8" xfId="0" applyBorder="1"/>
    <xf numFmtId="0" fontId="0" fillId="0" borderId="13" xfId="0" applyBorder="1" applyAlignment="1">
      <alignment horizontal="left" indent="1"/>
    </xf>
    <xf numFmtId="0" fontId="0" fillId="0" borderId="14" xfId="0" applyBorder="1"/>
    <xf numFmtId="0" fontId="0" fillId="0" borderId="13" xfId="0" applyBorder="1" applyAlignment="1">
      <alignment horizontal="left" wrapText="1" indent="1"/>
    </xf>
    <xf numFmtId="0" fontId="0" fillId="0" borderId="13" xfId="0" applyBorder="1" applyAlignment="1">
      <alignment horizontal="left" vertical="center" wrapText="1" indent="1"/>
    </xf>
    <xf numFmtId="0" fontId="0" fillId="0" borderId="8" xfId="0" applyBorder="1" applyAlignment="1">
      <alignment horizontal="left" vertical="center" wrapText="1" indent="1"/>
    </xf>
    <xf numFmtId="0" fontId="0" fillId="0" borderId="13" xfId="0" applyBorder="1" applyAlignment="1">
      <alignment horizontal="left" vertical="top" wrapText="1" indent="1"/>
    </xf>
    <xf numFmtId="0" fontId="20" fillId="14" borderId="5" xfId="0" applyFont="1" applyFill="1" applyBorder="1" applyAlignment="1">
      <alignment horizontal="center"/>
    </xf>
    <xf numFmtId="0" fontId="20" fillId="14" borderId="3" xfId="0" applyFont="1" applyFill="1" applyBorder="1" applyAlignment="1">
      <alignment horizontal="center"/>
    </xf>
    <xf numFmtId="0" fontId="14" fillId="10" borderId="4" xfId="0" applyFont="1" applyFill="1" applyBorder="1" applyAlignment="1">
      <alignment horizontal="center"/>
    </xf>
    <xf numFmtId="0" fontId="14" fillId="10" borderId="11" xfId="0" applyFont="1" applyFill="1" applyBorder="1" applyAlignment="1">
      <alignment horizontal="center"/>
    </xf>
    <xf numFmtId="0" fontId="0" fillId="0" borderId="0" xfId="0" applyAlignment="1">
      <alignment horizontal="center"/>
    </xf>
    <xf numFmtId="0" fontId="14" fillId="3" borderId="5" xfId="0" applyFont="1" applyFill="1" applyBorder="1" applyAlignment="1">
      <alignment horizontal="center"/>
    </xf>
    <xf numFmtId="0" fontId="14" fillId="3" borderId="14" xfId="0" applyFont="1" applyFill="1" applyBorder="1" applyAlignment="1">
      <alignment horizontal="center"/>
    </xf>
    <xf numFmtId="0" fontId="14" fillId="3" borderId="3" xfId="0" applyFont="1" applyFill="1" applyBorder="1" applyAlignment="1">
      <alignment horizontal="center"/>
    </xf>
    <xf numFmtId="0" fontId="17" fillId="14" borderId="5" xfId="0" applyFont="1" applyFill="1" applyBorder="1" applyAlignment="1">
      <alignment horizontal="center"/>
    </xf>
    <xf numFmtId="0" fontId="17" fillId="14" borderId="3" xfId="0" applyFont="1" applyFill="1" applyBorder="1" applyAlignment="1">
      <alignment horizontal="center"/>
    </xf>
    <xf numFmtId="0" fontId="30" fillId="11" borderId="7" xfId="0" applyFont="1" applyFill="1" applyBorder="1" applyAlignment="1">
      <alignment horizontal="left" wrapText="1" indent="1"/>
    </xf>
    <xf numFmtId="0" fontId="30" fillId="11" borderId="13" xfId="0" applyFont="1" applyFill="1" applyBorder="1" applyAlignment="1">
      <alignment horizontal="left" wrapText="1" indent="1"/>
    </xf>
    <xf numFmtId="0" fontId="30" fillId="11" borderId="8" xfId="0" applyFont="1" applyFill="1" applyBorder="1" applyAlignment="1">
      <alignment horizontal="left" wrapText="1" indent="1"/>
    </xf>
    <xf numFmtId="0" fontId="14" fillId="10" borderId="4" xfId="0" applyFont="1" applyFill="1" applyBorder="1" applyAlignment="1">
      <alignment horizontal="center" vertical="center"/>
    </xf>
    <xf numFmtId="0" fontId="14" fillId="10" borderId="11" xfId="0" applyFont="1" applyFill="1" applyBorder="1" applyAlignment="1">
      <alignment horizontal="center" vertical="center"/>
    </xf>
    <xf numFmtId="0" fontId="26" fillId="0" borderId="0" xfId="0" applyFont="1" applyAlignment="1">
      <alignment horizontal="center" wrapText="1"/>
    </xf>
    <xf numFmtId="0" fontId="25" fillId="11" borderId="5" xfId="0" applyFont="1" applyFill="1" applyBorder="1" applyAlignment="1">
      <alignment horizontal="left" vertical="center" wrapText="1" indent="1"/>
    </xf>
    <xf numFmtId="0" fontId="25" fillId="11" borderId="14" xfId="0" applyFont="1" applyFill="1" applyBorder="1" applyAlignment="1">
      <alignment horizontal="left" vertical="center" wrapText="1" indent="1"/>
    </xf>
    <xf numFmtId="0" fontId="25" fillId="11" borderId="3" xfId="0" applyFont="1" applyFill="1" applyBorder="1" applyAlignment="1">
      <alignment horizontal="left" vertical="center" wrapText="1" indent="1"/>
    </xf>
    <xf numFmtId="0" fontId="25" fillId="11" borderId="9" xfId="0" applyFont="1" applyFill="1" applyBorder="1" applyAlignment="1">
      <alignment horizontal="left" vertical="center" wrapText="1" indent="1"/>
    </xf>
    <xf numFmtId="0" fontId="25" fillId="11" borderId="0" xfId="0" applyFont="1" applyFill="1" applyBorder="1" applyAlignment="1">
      <alignment horizontal="left" vertical="center" wrapText="1" indent="1"/>
    </xf>
    <xf numFmtId="0" fontId="25" fillId="11" borderId="10" xfId="0" applyFont="1" applyFill="1" applyBorder="1" applyAlignment="1">
      <alignment horizontal="left" vertical="center" wrapText="1" indent="1"/>
    </xf>
    <xf numFmtId="0" fontId="25" fillId="11" borderId="4" xfId="0" applyFont="1" applyFill="1" applyBorder="1" applyAlignment="1">
      <alignment horizontal="left" vertical="center" wrapText="1" indent="1"/>
    </xf>
    <xf numFmtId="0" fontId="25" fillId="11" borderId="12" xfId="0" applyFont="1" applyFill="1" applyBorder="1" applyAlignment="1">
      <alignment horizontal="left" vertical="center" wrapText="1" indent="1"/>
    </xf>
    <xf numFmtId="0" fontId="25" fillId="11" borderId="11" xfId="0" applyFont="1" applyFill="1" applyBorder="1" applyAlignment="1">
      <alignment horizontal="left" vertical="center" wrapText="1" indent="1"/>
    </xf>
    <xf numFmtId="0" fontId="14" fillId="10" borderId="12" xfId="0" applyFont="1" applyFill="1" applyBorder="1" applyAlignment="1">
      <alignment horizontal="center"/>
    </xf>
    <xf numFmtId="0" fontId="20" fillId="14" borderId="14" xfId="0" applyFont="1" applyFill="1" applyBorder="1" applyAlignment="1">
      <alignment horizontal="center"/>
    </xf>
    <xf numFmtId="0" fontId="21" fillId="0" borderId="7" xfId="0" applyFont="1" applyBorder="1" applyAlignment="1">
      <alignment horizontal="left" vertical="center" wrapText="1" indent="1"/>
    </xf>
    <xf numFmtId="0" fontId="21" fillId="0" borderId="13" xfId="0" applyFont="1" applyBorder="1" applyAlignment="1">
      <alignment horizontal="left" vertical="center" wrapText="1" indent="1"/>
    </xf>
    <xf numFmtId="0" fontId="21" fillId="0" borderId="8" xfId="0" applyFont="1" applyBorder="1" applyAlignment="1">
      <alignment horizontal="left" vertical="center" wrapText="1" indent="1"/>
    </xf>
    <xf numFmtId="0" fontId="19" fillId="0" borderId="1" xfId="0" applyFont="1" applyBorder="1" applyAlignment="1">
      <alignment horizontal="left" vertical="center" wrapText="1" indent="1"/>
    </xf>
    <xf numFmtId="0" fontId="16" fillId="11"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17" borderId="1" xfId="0" applyFont="1" applyFill="1" applyBorder="1" applyAlignment="1">
      <alignment horizontal="center" vertical="center"/>
    </xf>
    <xf numFmtId="0" fontId="16" fillId="12" borderId="1" xfId="0" applyFont="1" applyFill="1" applyBorder="1" applyAlignment="1">
      <alignment horizontal="center" vertical="center"/>
    </xf>
    <xf numFmtId="0" fontId="35" fillId="3" borderId="2" xfId="0" applyFont="1" applyFill="1" applyBorder="1" applyAlignment="1">
      <alignment horizontal="center"/>
    </xf>
    <xf numFmtId="0" fontId="35" fillId="3" borderId="15" xfId="0" applyFont="1" applyFill="1" applyBorder="1" applyAlignment="1">
      <alignment horizontal="center"/>
    </xf>
    <xf numFmtId="0" fontId="35" fillId="3" borderId="6"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9" fillId="2" borderId="9" xfId="3" applyFont="1" applyFill="1" applyBorder="1" applyAlignment="1">
      <alignment horizontal="center" vertical="top"/>
    </xf>
    <xf numFmtId="0" fontId="3" fillId="2" borderId="10" xfId="0" applyFont="1" applyFill="1" applyBorder="1" applyAlignment="1">
      <alignment horizontal="center" vertical="top"/>
    </xf>
    <xf numFmtId="0" fontId="28" fillId="2" borderId="4" xfId="0" applyFont="1" applyFill="1" applyBorder="1" applyAlignment="1">
      <alignment horizontal="center" vertical="top"/>
    </xf>
    <xf numFmtId="0" fontId="28" fillId="2" borderId="11" xfId="0" applyFont="1" applyFill="1" applyBorder="1" applyAlignment="1">
      <alignment horizontal="center" vertical="top"/>
    </xf>
    <xf numFmtId="0" fontId="23" fillId="15" borderId="2" xfId="0" applyFont="1" applyFill="1" applyBorder="1" applyAlignment="1">
      <alignment horizontal="center" vertical="center" wrapText="1"/>
    </xf>
    <xf numFmtId="0" fontId="23" fillId="15" borderId="15" xfId="0" applyFont="1" applyFill="1" applyBorder="1" applyAlignment="1">
      <alignment horizontal="center" vertical="center" wrapText="1"/>
    </xf>
    <xf numFmtId="0" fontId="23" fillId="15" borderId="12"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22" fillId="3" borderId="7" xfId="0" applyFont="1" applyFill="1" applyBorder="1" applyAlignment="1">
      <alignment horizontal="left" vertical="center" indent="1"/>
    </xf>
    <xf numFmtId="0" fontId="22" fillId="3" borderId="13" xfId="0" applyFont="1" applyFill="1" applyBorder="1" applyAlignment="1">
      <alignment horizontal="left" vertical="center" indent="1"/>
    </xf>
    <xf numFmtId="0" fontId="22" fillId="3" borderId="8" xfId="0" applyFont="1" applyFill="1" applyBorder="1" applyAlignment="1">
      <alignment horizontal="left" vertical="center" indent="1"/>
    </xf>
    <xf numFmtId="0" fontId="12" fillId="0" borderId="0" xfId="0" applyFont="1" applyAlignment="1">
      <alignment horizontal="center"/>
    </xf>
    <xf numFmtId="0" fontId="39" fillId="0" borderId="0" xfId="0" applyFont="1"/>
    <xf numFmtId="0" fontId="12" fillId="0" borderId="5" xfId="0" applyFont="1" applyBorder="1"/>
    <xf numFmtId="0" fontId="12" fillId="0" borderId="14" xfId="0" applyFont="1" applyBorder="1"/>
    <xf numFmtId="0" fontId="12" fillId="0" borderId="3" xfId="0" applyFont="1" applyBorder="1"/>
    <xf numFmtId="0" fontId="12" fillId="0" borderId="9" xfId="0" applyFont="1" applyBorder="1"/>
    <xf numFmtId="0" fontId="12" fillId="0" borderId="10" xfId="0" applyFont="1" applyBorder="1"/>
    <xf numFmtId="0" fontId="39" fillId="0" borderId="9" xfId="0" applyFont="1" applyBorder="1"/>
    <xf numFmtId="0" fontId="39" fillId="0" borderId="10" xfId="0" applyFont="1" applyBorder="1"/>
    <xf numFmtId="0" fontId="12" fillId="0" borderId="4" xfId="0" applyFont="1" applyBorder="1"/>
    <xf numFmtId="0" fontId="12" fillId="0" borderId="12" xfId="0" applyFont="1" applyBorder="1"/>
    <xf numFmtId="0" fontId="12" fillId="0" borderId="12" xfId="0" applyFont="1" applyBorder="1" applyAlignment="1">
      <alignment horizontal="center"/>
    </xf>
    <xf numFmtId="0" fontId="12" fillId="0" borderId="11" xfId="0" applyFont="1" applyBorder="1"/>
    <xf numFmtId="0" fontId="39" fillId="0" borderId="14" xfId="0" applyFont="1" applyBorder="1" applyAlignment="1">
      <alignment vertical="center"/>
    </xf>
    <xf numFmtId="0" fontId="12" fillId="0" borderId="14" xfId="0" applyFont="1" applyBorder="1" applyAlignment="1">
      <alignment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38" fillId="0" borderId="0" xfId="0" applyFont="1" applyBorder="1" applyAlignment="1">
      <alignment horizontal="right" vertical="center"/>
    </xf>
    <xf numFmtId="0" fontId="12" fillId="0" borderId="0" xfId="0" applyFont="1" applyBorder="1" applyAlignment="1">
      <alignment vertical="center"/>
    </xf>
    <xf numFmtId="0" fontId="38" fillId="0" borderId="0" xfId="0" applyFont="1" applyBorder="1" applyAlignment="1">
      <alignment horizontal="center" vertical="center"/>
    </xf>
    <xf numFmtId="0" fontId="39" fillId="9" borderId="0" xfId="0" applyFont="1" applyFill="1" applyBorder="1" applyAlignment="1">
      <alignment horizontal="center" vertical="center"/>
    </xf>
    <xf numFmtId="0" fontId="39" fillId="9" borderId="0" xfId="0" applyFont="1" applyFill="1" applyBorder="1" applyAlignment="1">
      <alignment vertical="center"/>
    </xf>
    <xf numFmtId="0" fontId="17" fillId="14" borderId="1" xfId="0" applyFont="1" applyFill="1" applyBorder="1" applyAlignment="1">
      <alignment horizontal="center"/>
    </xf>
    <xf numFmtId="0" fontId="14" fillId="10" borderId="1" xfId="0" applyFont="1" applyFill="1" applyBorder="1" applyAlignment="1">
      <alignment horizontal="center" vertical="center"/>
    </xf>
    <xf numFmtId="0" fontId="40" fillId="0" borderId="0" xfId="0" applyFont="1" applyAlignment="1">
      <alignment horizontal="left" vertical="center" wrapText="1" indent="1"/>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8" fillId="0" borderId="0" xfId="0" applyFont="1" applyBorder="1" applyAlignment="1">
      <alignment horizontal="left" vertical="center" indent="1"/>
    </xf>
    <xf numFmtId="0" fontId="38" fillId="0" borderId="0" xfId="0" applyFont="1" applyBorder="1" applyAlignment="1">
      <alignment horizontal="left" vertical="center" indent="2"/>
    </xf>
    <xf numFmtId="0" fontId="24" fillId="0" borderId="0" xfId="3"/>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F3FC9A"/>
      <color rgb="FFEEFB77"/>
      <color rgb="FF009900"/>
      <color rgb="FF8DD44C"/>
      <color rgb="FFFFFF4B"/>
      <color rgb="FFC4E59F"/>
      <color rgb="FFF7FDBF"/>
      <color rgb="FF73B967"/>
      <color rgb="FF409E2A"/>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3" Type="http://schemas.openxmlformats.org/officeDocument/2006/relationships/hyperlink" Target="http://www.costdownconsulting.com/attachments/File/CostDown_Consulting_Profile.pdf" TargetMode="External"/><Relationship Id="rId2" Type="http://schemas.openxmlformats.org/officeDocument/2006/relationships/image" Target="../media/image2.emf"/><Relationship Id="rId1" Type="http://schemas.openxmlformats.org/officeDocument/2006/relationships/image" Target="../media/image1.jp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247650</xdr:colOff>
      <xdr:row>1</xdr:row>
      <xdr:rowOff>16452</xdr:rowOff>
    </xdr:from>
    <xdr:to>
      <xdr:col>3</xdr:col>
      <xdr:colOff>1363388</xdr:colOff>
      <xdr:row>3</xdr:row>
      <xdr:rowOff>16452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3925" y="397452"/>
          <a:ext cx="1115738" cy="457200"/>
        </a:xfrm>
        <a:prstGeom prst="rect">
          <a:avLst/>
        </a:prstGeom>
      </xdr:spPr>
    </xdr:pic>
    <xdr:clientData/>
  </xdr:twoCellAnchor>
  <xdr:twoCellAnchor editAs="oneCell">
    <xdr:from>
      <xdr:col>3</xdr:col>
      <xdr:colOff>1885080</xdr:colOff>
      <xdr:row>0</xdr:row>
      <xdr:rowOff>171450</xdr:rowOff>
    </xdr:from>
    <xdr:to>
      <xdr:col>3</xdr:col>
      <xdr:colOff>3531000</xdr:colOff>
      <xdr:row>2</xdr:row>
      <xdr:rowOff>171450</xdr:rowOff>
    </xdr:to>
    <xdr:pic>
      <xdr:nvPicPr>
        <xdr:cNvPr id="5" name="Pictur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71355" y="361950"/>
          <a:ext cx="1645920" cy="457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8663</xdr:colOff>
      <xdr:row>1</xdr:row>
      <xdr:rowOff>43296</xdr:rowOff>
    </xdr:from>
    <xdr:to>
      <xdr:col>5</xdr:col>
      <xdr:colOff>1124401</xdr:colOff>
      <xdr:row>3</xdr:row>
      <xdr:rowOff>41564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55527" y="233796"/>
          <a:ext cx="1115738" cy="457200"/>
        </a:xfrm>
        <a:prstGeom prst="rect">
          <a:avLst/>
        </a:prstGeom>
      </xdr:spPr>
    </xdr:pic>
    <xdr:clientData/>
  </xdr:twoCellAnchor>
  <xdr:twoCellAnchor editAs="oneCell">
    <xdr:from>
      <xdr:col>5</xdr:col>
      <xdr:colOff>1255568</xdr:colOff>
      <xdr:row>1</xdr:row>
      <xdr:rowOff>17319</xdr:rowOff>
    </xdr:from>
    <xdr:to>
      <xdr:col>5</xdr:col>
      <xdr:colOff>2901488</xdr:colOff>
      <xdr:row>3</xdr:row>
      <xdr:rowOff>15587</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2432" y="207819"/>
          <a:ext cx="1645920" cy="457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1255568</xdr:colOff>
      <xdr:row>1</xdr:row>
      <xdr:rowOff>17319</xdr:rowOff>
    </xdr:from>
    <xdr:to>
      <xdr:col>5</xdr:col>
      <xdr:colOff>855691</xdr:colOff>
      <xdr:row>2</xdr:row>
      <xdr:rowOff>180110</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8968" y="207819"/>
          <a:ext cx="1645920" cy="458066"/>
        </a:xfrm>
        <a:prstGeom prst="rect">
          <a:avLst/>
        </a:prstGeom>
        <a:noFill/>
        <a:ln>
          <a:noFill/>
        </a:ln>
      </xdr:spPr>
    </xdr:pic>
    <xdr:clientData/>
  </xdr:twoCellAnchor>
  <xdr:twoCellAnchor editAs="oneCell">
    <xdr:from>
      <xdr:col>3</xdr:col>
      <xdr:colOff>687532</xdr:colOff>
      <xdr:row>0</xdr:row>
      <xdr:rowOff>172316</xdr:rowOff>
    </xdr:from>
    <xdr:to>
      <xdr:col>5</xdr:col>
      <xdr:colOff>641220</xdr:colOff>
      <xdr:row>2</xdr:row>
      <xdr:rowOff>143741</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88032" y="172316"/>
          <a:ext cx="1114006" cy="456334"/>
        </a:xfrm>
        <a:prstGeom prst="rect">
          <a:avLst/>
        </a:prstGeom>
      </xdr:spPr>
    </xdr:pic>
    <xdr:clientData/>
  </xdr:twoCellAnchor>
  <xdr:twoCellAnchor editAs="oneCell">
    <xdr:from>
      <xdr:col>6</xdr:col>
      <xdr:colOff>164519</xdr:colOff>
      <xdr:row>0</xdr:row>
      <xdr:rowOff>180975</xdr:rowOff>
    </xdr:from>
    <xdr:to>
      <xdr:col>6</xdr:col>
      <xdr:colOff>1810439</xdr:colOff>
      <xdr:row>2</xdr:row>
      <xdr:rowOff>152400</xdr:rowOff>
    </xdr:to>
    <xdr:pic>
      <xdr:nvPicPr>
        <xdr:cNvPr id="9" name="Picture 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2587" y="180975"/>
          <a:ext cx="1645920" cy="45633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7</xdr:row>
      <xdr:rowOff>114300</xdr:rowOff>
    </xdr:from>
    <xdr:to>
      <xdr:col>9</xdr:col>
      <xdr:colOff>200025</xdr:colOff>
      <xdr:row>7</xdr:row>
      <xdr:rowOff>114300</xdr:rowOff>
    </xdr:to>
    <xdr:cxnSp macro="">
      <xdr:nvCxnSpPr>
        <xdr:cNvPr id="6" name="Straight Arrow Connector 5"/>
        <xdr:cNvCxnSpPr/>
      </xdr:nvCxnSpPr>
      <xdr:spPr>
        <a:xfrm flipH="1">
          <a:off x="7038975" y="1381125"/>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8</xdr:row>
      <xdr:rowOff>114300</xdr:rowOff>
    </xdr:from>
    <xdr:to>
      <xdr:col>9</xdr:col>
      <xdr:colOff>200025</xdr:colOff>
      <xdr:row>8</xdr:row>
      <xdr:rowOff>114300</xdr:rowOff>
    </xdr:to>
    <xdr:cxnSp macro="">
      <xdr:nvCxnSpPr>
        <xdr:cNvPr id="7" name="Straight Arrow Connector 6"/>
        <xdr:cNvCxnSpPr/>
      </xdr:nvCxnSpPr>
      <xdr:spPr>
        <a:xfrm flipH="1">
          <a:off x="7038975" y="1600200"/>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9</xdr:row>
      <xdr:rowOff>104775</xdr:rowOff>
    </xdr:from>
    <xdr:to>
      <xdr:col>9</xdr:col>
      <xdr:colOff>200025</xdr:colOff>
      <xdr:row>9</xdr:row>
      <xdr:rowOff>104775</xdr:rowOff>
    </xdr:to>
    <xdr:cxnSp macro="">
      <xdr:nvCxnSpPr>
        <xdr:cNvPr id="8" name="Straight Arrow Connector 7"/>
        <xdr:cNvCxnSpPr/>
      </xdr:nvCxnSpPr>
      <xdr:spPr>
        <a:xfrm flipH="1">
          <a:off x="7038975" y="1809750"/>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10</xdr:row>
      <xdr:rowOff>114300</xdr:rowOff>
    </xdr:from>
    <xdr:to>
      <xdr:col>9</xdr:col>
      <xdr:colOff>209550</xdr:colOff>
      <xdr:row>10</xdr:row>
      <xdr:rowOff>114300</xdr:rowOff>
    </xdr:to>
    <xdr:cxnSp macro="">
      <xdr:nvCxnSpPr>
        <xdr:cNvPr id="9" name="Straight Arrow Connector 8"/>
        <xdr:cNvCxnSpPr/>
      </xdr:nvCxnSpPr>
      <xdr:spPr>
        <a:xfrm flipH="1">
          <a:off x="7048500" y="2038350"/>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68033</xdr:colOff>
      <xdr:row>15</xdr:row>
      <xdr:rowOff>128467</xdr:rowOff>
    </xdr:from>
    <xdr:to>
      <xdr:col>9</xdr:col>
      <xdr:colOff>210908</xdr:colOff>
      <xdr:row>15</xdr:row>
      <xdr:rowOff>128467</xdr:rowOff>
    </xdr:to>
    <xdr:cxnSp macro="">
      <xdr:nvCxnSpPr>
        <xdr:cNvPr id="12" name="Straight Arrow Connector 11"/>
        <xdr:cNvCxnSpPr/>
      </xdr:nvCxnSpPr>
      <xdr:spPr>
        <a:xfrm flipH="1">
          <a:off x="7038601" y="3366967"/>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68033</xdr:colOff>
      <xdr:row>16</xdr:row>
      <xdr:rowOff>128467</xdr:rowOff>
    </xdr:from>
    <xdr:to>
      <xdr:col>9</xdr:col>
      <xdr:colOff>210908</xdr:colOff>
      <xdr:row>16</xdr:row>
      <xdr:rowOff>128467</xdr:rowOff>
    </xdr:to>
    <xdr:cxnSp macro="">
      <xdr:nvCxnSpPr>
        <xdr:cNvPr id="13" name="Straight Arrow Connector 12"/>
        <xdr:cNvCxnSpPr/>
      </xdr:nvCxnSpPr>
      <xdr:spPr>
        <a:xfrm flipH="1">
          <a:off x="7038601" y="3583444"/>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68033</xdr:colOff>
      <xdr:row>17</xdr:row>
      <xdr:rowOff>110283</xdr:rowOff>
    </xdr:from>
    <xdr:to>
      <xdr:col>9</xdr:col>
      <xdr:colOff>210908</xdr:colOff>
      <xdr:row>17</xdr:row>
      <xdr:rowOff>110283</xdr:rowOff>
    </xdr:to>
    <xdr:cxnSp macro="">
      <xdr:nvCxnSpPr>
        <xdr:cNvPr id="14" name="Straight Arrow Connector 13"/>
        <xdr:cNvCxnSpPr/>
      </xdr:nvCxnSpPr>
      <xdr:spPr>
        <a:xfrm flipH="1">
          <a:off x="7038601" y="3781738"/>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77558</xdr:colOff>
      <xdr:row>18</xdr:row>
      <xdr:rowOff>111149</xdr:rowOff>
    </xdr:from>
    <xdr:to>
      <xdr:col>9</xdr:col>
      <xdr:colOff>220433</xdr:colOff>
      <xdr:row>18</xdr:row>
      <xdr:rowOff>111149</xdr:rowOff>
    </xdr:to>
    <xdr:cxnSp macro="">
      <xdr:nvCxnSpPr>
        <xdr:cNvPr id="15" name="Straight Arrow Connector 14"/>
        <xdr:cNvCxnSpPr/>
      </xdr:nvCxnSpPr>
      <xdr:spPr>
        <a:xfrm flipH="1">
          <a:off x="7048126" y="3999081"/>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77752</xdr:colOff>
      <xdr:row>23</xdr:row>
      <xdr:rowOff>116628</xdr:rowOff>
    </xdr:from>
    <xdr:to>
      <xdr:col>9</xdr:col>
      <xdr:colOff>220627</xdr:colOff>
      <xdr:row>23</xdr:row>
      <xdr:rowOff>116628</xdr:rowOff>
    </xdr:to>
    <xdr:cxnSp macro="">
      <xdr:nvCxnSpPr>
        <xdr:cNvPr id="16" name="Straight Arrow Connector 15"/>
        <xdr:cNvCxnSpPr/>
      </xdr:nvCxnSpPr>
      <xdr:spPr>
        <a:xfrm flipH="1">
          <a:off x="7085431" y="4869409"/>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77752</xdr:colOff>
      <xdr:row>24</xdr:row>
      <xdr:rowOff>116628</xdr:rowOff>
    </xdr:from>
    <xdr:to>
      <xdr:col>9</xdr:col>
      <xdr:colOff>220627</xdr:colOff>
      <xdr:row>24</xdr:row>
      <xdr:rowOff>116628</xdr:rowOff>
    </xdr:to>
    <xdr:cxnSp macro="">
      <xdr:nvCxnSpPr>
        <xdr:cNvPr id="17" name="Straight Arrow Connector 16"/>
        <xdr:cNvCxnSpPr/>
      </xdr:nvCxnSpPr>
      <xdr:spPr>
        <a:xfrm flipH="1">
          <a:off x="7085431" y="5092955"/>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77752</xdr:colOff>
      <xdr:row>25</xdr:row>
      <xdr:rowOff>107104</xdr:rowOff>
    </xdr:from>
    <xdr:to>
      <xdr:col>9</xdr:col>
      <xdr:colOff>220627</xdr:colOff>
      <xdr:row>25</xdr:row>
      <xdr:rowOff>107104</xdr:rowOff>
    </xdr:to>
    <xdr:cxnSp macro="">
      <xdr:nvCxnSpPr>
        <xdr:cNvPr id="18" name="Straight Arrow Connector 17"/>
        <xdr:cNvCxnSpPr/>
      </xdr:nvCxnSpPr>
      <xdr:spPr>
        <a:xfrm flipH="1">
          <a:off x="7085431" y="5306976"/>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87277</xdr:colOff>
      <xdr:row>26</xdr:row>
      <xdr:rowOff>116629</xdr:rowOff>
    </xdr:from>
    <xdr:to>
      <xdr:col>9</xdr:col>
      <xdr:colOff>230152</xdr:colOff>
      <xdr:row>26</xdr:row>
      <xdr:rowOff>116629</xdr:rowOff>
    </xdr:to>
    <xdr:cxnSp macro="">
      <xdr:nvCxnSpPr>
        <xdr:cNvPr id="19" name="Straight Arrow Connector 18"/>
        <xdr:cNvCxnSpPr/>
      </xdr:nvCxnSpPr>
      <xdr:spPr>
        <a:xfrm flipH="1">
          <a:off x="7094956" y="5540047"/>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77752</xdr:colOff>
      <xdr:row>31</xdr:row>
      <xdr:rowOff>116628</xdr:rowOff>
    </xdr:from>
    <xdr:to>
      <xdr:col>9</xdr:col>
      <xdr:colOff>220627</xdr:colOff>
      <xdr:row>31</xdr:row>
      <xdr:rowOff>116628</xdr:rowOff>
    </xdr:to>
    <xdr:cxnSp macro="">
      <xdr:nvCxnSpPr>
        <xdr:cNvPr id="20" name="Straight Arrow Connector 19"/>
        <xdr:cNvCxnSpPr/>
      </xdr:nvCxnSpPr>
      <xdr:spPr>
        <a:xfrm flipH="1">
          <a:off x="7085431" y="4869409"/>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77752</xdr:colOff>
      <xdr:row>32</xdr:row>
      <xdr:rowOff>116628</xdr:rowOff>
    </xdr:from>
    <xdr:to>
      <xdr:col>9</xdr:col>
      <xdr:colOff>220627</xdr:colOff>
      <xdr:row>32</xdr:row>
      <xdr:rowOff>116628</xdr:rowOff>
    </xdr:to>
    <xdr:cxnSp macro="">
      <xdr:nvCxnSpPr>
        <xdr:cNvPr id="21" name="Straight Arrow Connector 20"/>
        <xdr:cNvCxnSpPr/>
      </xdr:nvCxnSpPr>
      <xdr:spPr>
        <a:xfrm flipH="1">
          <a:off x="7085431" y="5092955"/>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77752</xdr:colOff>
      <xdr:row>33</xdr:row>
      <xdr:rowOff>107104</xdr:rowOff>
    </xdr:from>
    <xdr:to>
      <xdr:col>9</xdr:col>
      <xdr:colOff>220627</xdr:colOff>
      <xdr:row>33</xdr:row>
      <xdr:rowOff>107104</xdr:rowOff>
    </xdr:to>
    <xdr:cxnSp macro="">
      <xdr:nvCxnSpPr>
        <xdr:cNvPr id="22" name="Straight Arrow Connector 21"/>
        <xdr:cNvCxnSpPr/>
      </xdr:nvCxnSpPr>
      <xdr:spPr>
        <a:xfrm flipH="1">
          <a:off x="7085431" y="5306976"/>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87277</xdr:colOff>
      <xdr:row>34</xdr:row>
      <xdr:rowOff>116629</xdr:rowOff>
    </xdr:from>
    <xdr:to>
      <xdr:col>9</xdr:col>
      <xdr:colOff>230152</xdr:colOff>
      <xdr:row>34</xdr:row>
      <xdr:rowOff>116629</xdr:rowOff>
    </xdr:to>
    <xdr:cxnSp macro="">
      <xdr:nvCxnSpPr>
        <xdr:cNvPr id="23" name="Straight Arrow Connector 22"/>
        <xdr:cNvCxnSpPr/>
      </xdr:nvCxnSpPr>
      <xdr:spPr>
        <a:xfrm flipH="1">
          <a:off x="7094956" y="5540047"/>
          <a:ext cx="142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1255568</xdr:colOff>
      <xdr:row>1</xdr:row>
      <xdr:rowOff>17319</xdr:rowOff>
    </xdr:from>
    <xdr:to>
      <xdr:col>6</xdr:col>
      <xdr:colOff>2713</xdr:colOff>
      <xdr:row>2</xdr:row>
      <xdr:rowOff>180110</xdr:rowOff>
    </xdr:to>
    <xdr:pic>
      <xdr:nvPicPr>
        <xdr:cNvPr id="24" name="Picture 2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2368" y="207819"/>
          <a:ext cx="1905" cy="458066"/>
        </a:xfrm>
        <a:prstGeom prst="rect">
          <a:avLst/>
        </a:prstGeom>
        <a:noFill/>
        <a:ln>
          <a:noFill/>
        </a:ln>
      </xdr:spPr>
    </xdr:pic>
    <xdr:clientData/>
  </xdr:twoCellAnchor>
  <xdr:twoCellAnchor editAs="oneCell">
    <xdr:from>
      <xdr:col>4</xdr:col>
      <xdr:colOff>485970</xdr:colOff>
      <xdr:row>1</xdr:row>
      <xdr:rowOff>38877</xdr:rowOff>
    </xdr:from>
    <xdr:to>
      <xdr:col>6</xdr:col>
      <xdr:colOff>219823</xdr:colOff>
      <xdr:row>2</xdr:row>
      <xdr:rowOff>199742</xdr:rowOff>
    </xdr:to>
    <xdr:pic>
      <xdr:nvPicPr>
        <xdr:cNvPr id="27" name="Picture 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43266" y="233265"/>
          <a:ext cx="1114006" cy="456334"/>
        </a:xfrm>
        <a:prstGeom prst="rect">
          <a:avLst/>
        </a:prstGeom>
      </xdr:spPr>
    </xdr:pic>
    <xdr:clientData/>
  </xdr:twoCellAnchor>
  <xdr:twoCellAnchor editAs="oneCell">
    <xdr:from>
      <xdr:col>6</xdr:col>
      <xdr:colOff>337708</xdr:colOff>
      <xdr:row>1</xdr:row>
      <xdr:rowOff>17318</xdr:rowOff>
    </xdr:from>
    <xdr:to>
      <xdr:col>8</xdr:col>
      <xdr:colOff>602946</xdr:colOff>
      <xdr:row>2</xdr:row>
      <xdr:rowOff>182071</xdr:rowOff>
    </xdr:to>
    <xdr:pic>
      <xdr:nvPicPr>
        <xdr:cNvPr id="28" name="Picture 2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6072" y="207818"/>
          <a:ext cx="1633374" cy="45916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320387</xdr:colOff>
      <xdr:row>1</xdr:row>
      <xdr:rowOff>21559</xdr:rowOff>
    </xdr:from>
    <xdr:to>
      <xdr:col>10</xdr:col>
      <xdr:colOff>203177</xdr:colOff>
      <xdr:row>2</xdr:row>
      <xdr:rowOff>181558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65864" y="229377"/>
          <a:ext cx="1095063" cy="454408"/>
        </a:xfrm>
        <a:prstGeom prst="rect">
          <a:avLst/>
        </a:prstGeom>
      </xdr:spPr>
    </xdr:pic>
    <xdr:clientData/>
  </xdr:twoCellAnchor>
  <xdr:twoCellAnchor editAs="oneCell">
    <xdr:from>
      <xdr:col>10</xdr:col>
      <xdr:colOff>355698</xdr:colOff>
      <xdr:row>1</xdr:row>
      <xdr:rowOff>25977</xdr:rowOff>
    </xdr:from>
    <xdr:to>
      <xdr:col>13</xdr:col>
      <xdr:colOff>65022</xdr:colOff>
      <xdr:row>2</xdr:row>
      <xdr:rowOff>189864</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13448" y="233795"/>
          <a:ext cx="1622983" cy="45829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183577</xdr:colOff>
      <xdr:row>4</xdr:row>
      <xdr:rowOff>189634</xdr:rowOff>
    </xdr:from>
    <xdr:to>
      <xdr:col>3</xdr:col>
      <xdr:colOff>1300181</xdr:colOff>
      <xdr:row>6</xdr:row>
      <xdr:rowOff>187902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60622" y="622589"/>
          <a:ext cx="1116604" cy="457200"/>
        </a:xfrm>
        <a:prstGeom prst="rect">
          <a:avLst/>
        </a:prstGeom>
      </xdr:spPr>
    </xdr:pic>
    <xdr:clientData/>
  </xdr:twoCellAnchor>
  <xdr:twoCellAnchor editAs="oneCell">
    <xdr:from>
      <xdr:col>3</xdr:col>
      <xdr:colOff>1378527</xdr:colOff>
      <xdr:row>4</xdr:row>
      <xdr:rowOff>189633</xdr:rowOff>
    </xdr:from>
    <xdr:to>
      <xdr:col>4</xdr:col>
      <xdr:colOff>1509972</xdr:colOff>
      <xdr:row>6</xdr:row>
      <xdr:rowOff>187035</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55572" y="622588"/>
          <a:ext cx="1646786" cy="45633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21559</xdr:rowOff>
    </xdr:from>
    <xdr:to>
      <xdr:col>2</xdr:col>
      <xdr:colOff>492390</xdr:colOff>
      <xdr:row>3</xdr:row>
      <xdr:rowOff>95833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212059"/>
          <a:ext cx="1101990" cy="455274"/>
        </a:xfrm>
        <a:prstGeom prst="rect">
          <a:avLst/>
        </a:prstGeom>
      </xdr:spPr>
    </xdr:pic>
    <xdr:clientData/>
  </xdr:twoCellAnchor>
  <xdr:twoCellAnchor editAs="oneCell">
    <xdr:from>
      <xdr:col>3</xdr:col>
      <xdr:colOff>156538</xdr:colOff>
      <xdr:row>1</xdr:row>
      <xdr:rowOff>0</xdr:rowOff>
    </xdr:from>
    <xdr:to>
      <xdr:col>5</xdr:col>
      <xdr:colOff>570712</xdr:colOff>
      <xdr:row>3</xdr:row>
      <xdr:rowOff>78162</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4947" y="190500"/>
          <a:ext cx="1626447" cy="459162"/>
        </a:xfrm>
        <a:prstGeom prst="rect">
          <a:avLst/>
        </a:prstGeom>
        <a:noFill/>
        <a:ln>
          <a:noFill/>
        </a:ln>
      </xdr:spPr>
    </xdr:pic>
    <xdr:clientData/>
  </xdr:twoCellAnchor>
  <xdr:twoCellAnchor editAs="oneCell">
    <xdr:from>
      <xdr:col>5</xdr:col>
      <xdr:colOff>142875</xdr:colOff>
      <xdr:row>13</xdr:row>
      <xdr:rowOff>95250</xdr:rowOff>
    </xdr:from>
    <xdr:to>
      <xdr:col>6</xdr:col>
      <xdr:colOff>152400</xdr:colOff>
      <xdr:row>15</xdr:row>
      <xdr:rowOff>104775</xdr:rowOff>
    </xdr:to>
    <xdr:pic>
      <xdr:nvPicPr>
        <xdr:cNvPr id="4" name="Picture 3">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90875" y="2571750"/>
          <a:ext cx="6191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JoeWhite@CostDownConsulting.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costdownconsulting.com/" TargetMode="External"/><Relationship Id="rId1" Type="http://schemas.openxmlformats.org/officeDocument/2006/relationships/hyperlink" Target="mailto:JoeWhite@CostDownConsult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7"/>
  <sheetViews>
    <sheetView showGridLines="0" tabSelected="1" zoomScale="110" zoomScaleNormal="110" workbookViewId="0">
      <selection activeCell="G1" sqref="G1"/>
    </sheetView>
  </sheetViews>
  <sheetFormatPr defaultRowHeight="15" x14ac:dyDescent="0.25"/>
  <cols>
    <col min="1" max="1" width="3.7109375" customWidth="1"/>
    <col min="2" max="2" width="58.5703125" customWidth="1"/>
    <col min="3" max="3" width="5" customWidth="1"/>
    <col min="4" max="4" width="77" customWidth="1"/>
  </cols>
  <sheetData>
    <row r="2" spans="2:4" ht="21" x14ac:dyDescent="0.35">
      <c r="B2" s="83" t="s">
        <v>138</v>
      </c>
    </row>
    <row r="3" spans="2:4" x14ac:dyDescent="0.25">
      <c r="B3" s="82" t="s">
        <v>169</v>
      </c>
    </row>
    <row r="5" spans="2:4" x14ac:dyDescent="0.25">
      <c r="B5" s="100" t="s">
        <v>171</v>
      </c>
      <c r="D5" s="102" t="s">
        <v>170</v>
      </c>
    </row>
    <row r="6" spans="2:4" ht="6" customHeight="1" x14ac:dyDescent="0.25">
      <c r="B6" s="101"/>
      <c r="D6" s="101"/>
    </row>
    <row r="7" spans="2:4" ht="15" customHeight="1" x14ac:dyDescent="0.25">
      <c r="B7" s="107" t="s">
        <v>172</v>
      </c>
      <c r="D7" s="106" t="s">
        <v>173</v>
      </c>
    </row>
    <row r="8" spans="2:4" x14ac:dyDescent="0.25">
      <c r="B8" s="107"/>
      <c r="D8" s="106"/>
    </row>
    <row r="9" spans="2:4" x14ac:dyDescent="0.25">
      <c r="B9" s="107"/>
      <c r="D9" s="106"/>
    </row>
    <row r="10" spans="2:4" ht="15" customHeight="1" x14ac:dyDescent="0.25">
      <c r="B10" s="107"/>
      <c r="D10" s="106" t="s">
        <v>175</v>
      </c>
    </row>
    <row r="11" spans="2:4" ht="19.5" customHeight="1" x14ac:dyDescent="0.25">
      <c r="B11" s="107"/>
      <c r="D11" s="106"/>
    </row>
    <row r="12" spans="2:4" ht="15" customHeight="1" x14ac:dyDescent="0.25">
      <c r="B12" s="107"/>
      <c r="D12" s="106"/>
    </row>
    <row r="13" spans="2:4" ht="15" customHeight="1" x14ac:dyDescent="0.25">
      <c r="B13" s="107" t="s">
        <v>174</v>
      </c>
      <c r="D13" s="106"/>
    </row>
    <row r="14" spans="2:4" x14ac:dyDescent="0.25">
      <c r="B14" s="107"/>
      <c r="D14" s="107" t="s">
        <v>176</v>
      </c>
    </row>
    <row r="15" spans="2:4" x14ac:dyDescent="0.25">
      <c r="B15" s="107"/>
      <c r="D15" s="107"/>
    </row>
    <row r="16" spans="2:4" ht="15" customHeight="1" x14ac:dyDescent="0.25">
      <c r="B16" s="107"/>
      <c r="D16" s="107"/>
    </row>
    <row r="17" spans="2:4" x14ac:dyDescent="0.25">
      <c r="B17" s="108"/>
      <c r="D17" s="107" t="s">
        <v>177</v>
      </c>
    </row>
    <row r="18" spans="2:4" x14ac:dyDescent="0.25">
      <c r="D18" s="107"/>
    </row>
    <row r="19" spans="2:4" ht="10.5" customHeight="1" x14ac:dyDescent="0.25">
      <c r="D19" s="107"/>
    </row>
    <row r="20" spans="2:4" x14ac:dyDescent="0.25">
      <c r="D20" s="107"/>
    </row>
    <row r="21" spans="2:4" x14ac:dyDescent="0.25">
      <c r="D21" s="107" t="s">
        <v>210</v>
      </c>
    </row>
    <row r="22" spans="2:4" ht="15" customHeight="1" x14ac:dyDescent="0.25">
      <c r="D22" s="107"/>
    </row>
    <row r="23" spans="2:4" x14ac:dyDescent="0.25">
      <c r="D23" s="107"/>
    </row>
    <row r="24" spans="2:4" x14ac:dyDescent="0.25">
      <c r="D24" s="106" t="s">
        <v>211</v>
      </c>
    </row>
    <row r="25" spans="2:4" x14ac:dyDescent="0.25">
      <c r="D25" s="106"/>
    </row>
    <row r="26" spans="2:4" x14ac:dyDescent="0.25">
      <c r="D26" s="106"/>
    </row>
    <row r="27" spans="2:4" ht="7.5" customHeight="1" x14ac:dyDescent="0.25">
      <c r="D27" s="103"/>
    </row>
  </sheetData>
  <sheetProtection password="8921" sheet="1" objects="1" scenarios="1"/>
  <mergeCells count="8">
    <mergeCell ref="D24:D26"/>
    <mergeCell ref="B7:B12"/>
    <mergeCell ref="D7:D9"/>
    <mergeCell ref="B13:B17"/>
    <mergeCell ref="D17:D20"/>
    <mergeCell ref="D21:D23"/>
    <mergeCell ref="D10:D13"/>
    <mergeCell ref="D14:D16"/>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24"/>
  <sheetViews>
    <sheetView showGridLines="0" showRowColHeaders="0" zoomScale="110" zoomScaleNormal="110" workbookViewId="0">
      <selection activeCell="H11" sqref="H11"/>
    </sheetView>
  </sheetViews>
  <sheetFormatPr defaultRowHeight="15" x14ac:dyDescent="0.25"/>
  <cols>
    <col min="1" max="1" width="3.7109375" customWidth="1"/>
    <col min="2" max="2" width="4.42578125" style="3" customWidth="1"/>
    <col min="3" max="3" width="38.85546875" customWidth="1"/>
    <col min="4" max="4" width="14.28515625" style="3" customWidth="1"/>
    <col min="5" max="5" width="3.85546875" customWidth="1"/>
    <col min="6" max="6" width="43.5703125" customWidth="1"/>
    <col min="8" max="8" width="27" bestFit="1" customWidth="1"/>
    <col min="10" max="10" width="10.140625" bestFit="1" customWidth="1"/>
  </cols>
  <sheetData>
    <row r="2" spans="2:10" ht="21" x14ac:dyDescent="0.35">
      <c r="B2" s="110" t="s">
        <v>138</v>
      </c>
      <c r="C2" s="111"/>
      <c r="E2" s="1"/>
      <c r="F2" s="114"/>
    </row>
    <row r="3" spans="2:10" x14ac:dyDescent="0.25">
      <c r="B3" s="112" t="s">
        <v>139</v>
      </c>
      <c r="C3" s="113"/>
      <c r="E3" s="1"/>
      <c r="F3" s="114"/>
      <c r="H3" s="1"/>
    </row>
    <row r="4" spans="2:10" x14ac:dyDescent="0.25">
      <c r="E4" s="1"/>
      <c r="H4" s="68"/>
    </row>
    <row r="5" spans="2:10" ht="15.75" x14ac:dyDescent="0.25">
      <c r="B5" s="28" t="s">
        <v>97</v>
      </c>
      <c r="C5" s="33" t="s">
        <v>98</v>
      </c>
      <c r="D5" s="33" t="s">
        <v>99</v>
      </c>
      <c r="E5" s="1"/>
      <c r="F5" s="49" t="s">
        <v>122</v>
      </c>
      <c r="H5" s="69"/>
    </row>
    <row r="6" spans="2:10" x14ac:dyDescent="0.25">
      <c r="B6" s="30" t="s">
        <v>7</v>
      </c>
      <c r="C6" s="31" t="s">
        <v>6</v>
      </c>
      <c r="D6" s="70">
        <v>8</v>
      </c>
      <c r="E6" s="1"/>
      <c r="F6" s="104" t="s">
        <v>121</v>
      </c>
    </row>
    <row r="7" spans="2:10" x14ac:dyDescent="0.25">
      <c r="B7" s="30" t="s">
        <v>8</v>
      </c>
      <c r="C7" s="32" t="s">
        <v>29</v>
      </c>
      <c r="D7" s="70">
        <v>207</v>
      </c>
      <c r="E7" s="1"/>
      <c r="F7" s="106" t="s">
        <v>123</v>
      </c>
      <c r="J7" s="5"/>
    </row>
    <row r="8" spans="2:10" x14ac:dyDescent="0.25">
      <c r="B8" s="30" t="s">
        <v>9</v>
      </c>
      <c r="C8" s="32" t="s">
        <v>30</v>
      </c>
      <c r="D8" s="70">
        <v>64</v>
      </c>
      <c r="E8" s="1"/>
      <c r="F8" s="106"/>
      <c r="J8" s="5"/>
    </row>
    <row r="9" spans="2:10" ht="15" customHeight="1" x14ac:dyDescent="0.25">
      <c r="B9" s="30" t="s">
        <v>10</v>
      </c>
      <c r="C9" s="32" t="s">
        <v>25</v>
      </c>
      <c r="D9" s="71">
        <f>+D13*1.645</f>
        <v>31872014.824999999</v>
      </c>
      <c r="E9" s="1"/>
      <c r="F9" s="106" t="s">
        <v>124</v>
      </c>
      <c r="G9" s="4"/>
      <c r="J9" s="5"/>
    </row>
    <row r="10" spans="2:10" x14ac:dyDescent="0.25">
      <c r="B10" s="30" t="s">
        <v>11</v>
      </c>
      <c r="C10" s="32" t="s">
        <v>26</v>
      </c>
      <c r="D10" s="71">
        <f>+D13*1.12</f>
        <v>21700095.200000003</v>
      </c>
      <c r="E10" s="1"/>
      <c r="F10" s="106"/>
    </row>
    <row r="11" spans="2:10" ht="15" customHeight="1" x14ac:dyDescent="0.25">
      <c r="B11" s="30" t="s">
        <v>12</v>
      </c>
      <c r="C11" s="32" t="s">
        <v>27</v>
      </c>
      <c r="D11" s="70">
        <v>288</v>
      </c>
      <c r="E11" s="1"/>
      <c r="F11" s="109" t="s">
        <v>183</v>
      </c>
    </row>
    <row r="12" spans="2:10" x14ac:dyDescent="0.25">
      <c r="B12" s="30" t="s">
        <v>13</v>
      </c>
      <c r="C12" s="32" t="s">
        <v>33</v>
      </c>
      <c r="D12" s="72">
        <v>22</v>
      </c>
      <c r="E12" s="1"/>
      <c r="F12" s="109"/>
      <c r="H12" s="1"/>
    </row>
    <row r="13" spans="2:10" x14ac:dyDescent="0.25">
      <c r="B13" s="30" t="s">
        <v>14</v>
      </c>
      <c r="C13" s="32" t="s">
        <v>0</v>
      </c>
      <c r="D13" s="72">
        <v>19375085</v>
      </c>
      <c r="E13" s="1"/>
      <c r="F13" s="103"/>
      <c r="H13" s="68"/>
    </row>
    <row r="14" spans="2:10" x14ac:dyDescent="0.25">
      <c r="B14" s="30" t="s">
        <v>15</v>
      </c>
      <c r="C14" s="32" t="s">
        <v>1</v>
      </c>
      <c r="D14" s="72">
        <v>17795222</v>
      </c>
      <c r="E14" s="1"/>
      <c r="F14" s="105"/>
      <c r="H14" s="69"/>
    </row>
    <row r="15" spans="2:10" x14ac:dyDescent="0.25">
      <c r="B15" s="30" t="s">
        <v>17</v>
      </c>
      <c r="C15" s="32" t="s">
        <v>28</v>
      </c>
      <c r="D15" s="72">
        <v>310</v>
      </c>
      <c r="E15" s="1"/>
    </row>
    <row r="16" spans="2:10" x14ac:dyDescent="0.25">
      <c r="B16" s="30" t="s">
        <v>18</v>
      </c>
      <c r="C16" s="32" t="s">
        <v>2</v>
      </c>
      <c r="D16" s="72">
        <v>186</v>
      </c>
      <c r="E16" s="1"/>
    </row>
    <row r="17" spans="2:5" x14ac:dyDescent="0.25">
      <c r="B17" s="30" t="s">
        <v>16</v>
      </c>
      <c r="C17" s="32" t="s">
        <v>3</v>
      </c>
      <c r="D17" s="71">
        <v>855244</v>
      </c>
      <c r="E17" s="1"/>
    </row>
    <row r="18" spans="2:5" x14ac:dyDescent="0.25">
      <c r="B18" s="30" t="s">
        <v>19</v>
      </c>
      <c r="C18" s="32" t="s">
        <v>24</v>
      </c>
      <c r="D18" s="73">
        <v>5.5</v>
      </c>
      <c r="E18" s="1"/>
    </row>
    <row r="19" spans="2:5" x14ac:dyDescent="0.25">
      <c r="B19" s="30" t="s">
        <v>20</v>
      </c>
      <c r="C19" s="32" t="s">
        <v>23</v>
      </c>
      <c r="D19" s="71">
        <v>200</v>
      </c>
      <c r="E19" s="2"/>
    </row>
    <row r="20" spans="2:5" x14ac:dyDescent="0.25">
      <c r="B20" s="30" t="s">
        <v>21</v>
      </c>
      <c r="C20" s="32" t="s">
        <v>5</v>
      </c>
      <c r="D20" s="74">
        <v>6.25</v>
      </c>
      <c r="E20" s="2"/>
    </row>
    <row r="21" spans="2:5" x14ac:dyDescent="0.25">
      <c r="B21" s="30" t="s">
        <v>22</v>
      </c>
      <c r="C21" s="32" t="s">
        <v>125</v>
      </c>
      <c r="D21" s="71">
        <v>10749843</v>
      </c>
    </row>
    <row r="22" spans="2:5" ht="15" customHeight="1" x14ac:dyDescent="0.25">
      <c r="B22" s="30" t="s">
        <v>31</v>
      </c>
      <c r="C22" s="32" t="s">
        <v>4</v>
      </c>
      <c r="D22" s="72">
        <f>+D13/6.11</f>
        <v>3171045.0081833061</v>
      </c>
    </row>
    <row r="23" spans="2:5" x14ac:dyDescent="0.25">
      <c r="B23" s="30" t="s">
        <v>84</v>
      </c>
      <c r="C23" s="32" t="s">
        <v>85</v>
      </c>
      <c r="D23" s="71">
        <f>+D14*0.47</f>
        <v>8363754.3399999999</v>
      </c>
    </row>
    <row r="24" spans="2:5" ht="3" customHeight="1" x14ac:dyDescent="0.25"/>
  </sheetData>
  <sheetProtection password="8921" sheet="1" objects="1" scenarios="1"/>
  <mergeCells count="6">
    <mergeCell ref="F11:F12"/>
    <mergeCell ref="F9:F10"/>
    <mergeCell ref="B2:C2"/>
    <mergeCell ref="B3:C3"/>
    <mergeCell ref="F2:F3"/>
    <mergeCell ref="F7:F8"/>
  </mergeCells>
  <pageMargins left="0.7" right="0.7" top="0.75" bottom="0.75" header="0.3" footer="0.3"/>
  <pageSetup orientation="portrait"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5"/>
  <sheetViews>
    <sheetView showGridLines="0" showRowColHeaders="0" zoomScale="110" zoomScaleNormal="110" workbookViewId="0"/>
  </sheetViews>
  <sheetFormatPr defaultRowHeight="15" x14ac:dyDescent="0.25"/>
  <cols>
    <col min="1" max="1" width="3.5703125" customWidth="1"/>
    <col min="2" max="2" width="3.140625" style="7" customWidth="1"/>
    <col min="3" max="3" width="53.28515625" customWidth="1"/>
    <col min="4" max="4" width="14.85546875" customWidth="1"/>
    <col min="5" max="5" width="2.5703125" style="3" customWidth="1"/>
    <col min="6" max="6" width="12.85546875" style="9" customWidth="1"/>
    <col min="7" max="7" width="29.5703125" customWidth="1"/>
  </cols>
  <sheetData>
    <row r="1" spans="2:8" x14ac:dyDescent="0.25">
      <c r="B1" s="3"/>
      <c r="D1" s="3"/>
      <c r="E1"/>
      <c r="F1"/>
    </row>
    <row r="2" spans="2:8" ht="23.25" x14ac:dyDescent="0.35">
      <c r="B2" s="118" t="s">
        <v>138</v>
      </c>
      <c r="C2" s="119"/>
      <c r="D2" s="3"/>
      <c r="E2" s="1"/>
      <c r="F2" s="114"/>
    </row>
    <row r="3" spans="2:8" x14ac:dyDescent="0.25">
      <c r="B3" s="123" t="s">
        <v>141</v>
      </c>
      <c r="C3" s="124"/>
      <c r="D3" s="3"/>
      <c r="E3" s="1"/>
      <c r="F3" s="114"/>
      <c r="H3" s="1"/>
    </row>
    <row r="4" spans="2:8" x14ac:dyDescent="0.25">
      <c r="F4" s="125" t="s">
        <v>184</v>
      </c>
    </row>
    <row r="5" spans="2:8" x14ac:dyDescent="0.25">
      <c r="B5" s="115" t="s">
        <v>110</v>
      </c>
      <c r="C5" s="116"/>
      <c r="D5" s="117"/>
      <c r="F5" s="125"/>
    </row>
    <row r="6" spans="2:8" ht="3.75" customHeight="1" x14ac:dyDescent="0.25">
      <c r="B6" s="34"/>
      <c r="C6" s="35"/>
      <c r="D6" s="36"/>
      <c r="F6" s="85"/>
    </row>
    <row r="7" spans="2:8" ht="15" customHeight="1" x14ac:dyDescent="0.25">
      <c r="B7" s="37" t="s">
        <v>46</v>
      </c>
      <c r="C7" s="47" t="s">
        <v>87</v>
      </c>
      <c r="D7" s="48">
        <f>+('1. Data Entry'!D9/'1. Data Entry'!D6)/'1. Data Entry'!D11</f>
        <v>13833.339767795138</v>
      </c>
      <c r="F7" s="84" t="s">
        <v>106</v>
      </c>
      <c r="G7" s="120" t="s">
        <v>150</v>
      </c>
    </row>
    <row r="8" spans="2:8" x14ac:dyDescent="0.25">
      <c r="B8" s="37" t="s">
        <v>47</v>
      </c>
      <c r="C8" s="38" t="s">
        <v>100</v>
      </c>
      <c r="D8" s="41">
        <f>+'1. Data Entry'!D9/'1. Data Entry'!D13</f>
        <v>1.645</v>
      </c>
      <c r="F8" s="84" t="s">
        <v>89</v>
      </c>
      <c r="G8" s="121"/>
    </row>
    <row r="9" spans="2:8" x14ac:dyDescent="0.25">
      <c r="B9" s="37" t="s">
        <v>48</v>
      </c>
      <c r="C9" s="38" t="s">
        <v>92</v>
      </c>
      <c r="D9" s="41">
        <f>+('1. Data Entry'!D10-'1. Data Entry'!D23)/'1. Data Entry'!D13</f>
        <v>0.6883242504484498</v>
      </c>
      <c r="F9" s="84" t="s">
        <v>107</v>
      </c>
      <c r="G9" s="121"/>
    </row>
    <row r="10" spans="2:8" x14ac:dyDescent="0.25">
      <c r="B10" s="37" t="s">
        <v>49</v>
      </c>
      <c r="C10" s="38" t="s">
        <v>91</v>
      </c>
      <c r="D10" s="41">
        <f>+(('1. Data Entry'!D10*'2.  YTD Key Performance Metrics'!D21)-'1. Data Entry'!D23)/'1. Data Entry'!D14</f>
        <v>0.65000000000000024</v>
      </c>
      <c r="F10" s="84" t="s">
        <v>105</v>
      </c>
      <c r="G10" s="121" t="s">
        <v>182</v>
      </c>
    </row>
    <row r="11" spans="2:8" x14ac:dyDescent="0.25">
      <c r="B11" s="37" t="s">
        <v>50</v>
      </c>
      <c r="C11" s="38" t="s">
        <v>90</v>
      </c>
      <c r="D11" s="41">
        <f>+('1. Data Entry'!D10*(1-'2.  YTD Key Performance Metrics'!D21))/('1. Data Entry'!D13-'1. Data Entry'!D14)</f>
        <v>1.1199999999999997</v>
      </c>
      <c r="F11" s="84" t="s">
        <v>108</v>
      </c>
      <c r="G11" s="121"/>
    </row>
    <row r="12" spans="2:8" x14ac:dyDescent="0.25">
      <c r="B12" s="37" t="s">
        <v>51</v>
      </c>
      <c r="C12" s="38" t="s">
        <v>34</v>
      </c>
      <c r="D12" s="41">
        <f>+D8-D9</f>
        <v>0.95667574955155021</v>
      </c>
      <c r="F12" s="86" t="s">
        <v>95</v>
      </c>
      <c r="G12" s="121"/>
    </row>
    <row r="13" spans="2:8" x14ac:dyDescent="0.25">
      <c r="B13" s="37" t="s">
        <v>52</v>
      </c>
      <c r="C13" s="62" t="s">
        <v>35</v>
      </c>
      <c r="D13" s="61">
        <f>+('1. Data Entry'!D13/'1. Data Entry'!D11)/'1. Data Entry'!D6</f>
        <v>8409.3250868055547</v>
      </c>
      <c r="F13" s="84" t="s">
        <v>109</v>
      </c>
      <c r="G13" s="122"/>
    </row>
    <row r="14" spans="2:8" x14ac:dyDescent="0.25">
      <c r="B14" s="39" t="s">
        <v>53</v>
      </c>
      <c r="C14" s="40" t="s">
        <v>96</v>
      </c>
      <c r="D14" s="42">
        <f>+D13*D12</f>
        <v>8044.9973806423595</v>
      </c>
      <c r="F14" s="84" t="s">
        <v>101</v>
      </c>
    </row>
    <row r="15" spans="2:8" x14ac:dyDescent="0.25">
      <c r="F15" s="84"/>
    </row>
    <row r="16" spans="2:8" x14ac:dyDescent="0.25">
      <c r="B16" s="115" t="s">
        <v>66</v>
      </c>
      <c r="C16" s="116"/>
      <c r="D16" s="117"/>
      <c r="F16" s="84"/>
    </row>
    <row r="17" spans="2:6" ht="3.75" customHeight="1" x14ac:dyDescent="0.25">
      <c r="B17" s="34"/>
      <c r="C17" s="35"/>
      <c r="D17" s="36"/>
      <c r="F17" s="85"/>
    </row>
    <row r="18" spans="2:6" x14ac:dyDescent="0.25">
      <c r="B18" s="37" t="s">
        <v>54</v>
      </c>
      <c r="C18" s="29" t="s">
        <v>0</v>
      </c>
      <c r="D18" s="51">
        <f>+'1. Data Entry'!D13</f>
        <v>19375085</v>
      </c>
      <c r="F18" s="84" t="s">
        <v>14</v>
      </c>
    </row>
    <row r="19" spans="2:6" x14ac:dyDescent="0.25">
      <c r="B19" s="37" t="s">
        <v>55</v>
      </c>
      <c r="C19" s="29" t="s">
        <v>1</v>
      </c>
      <c r="D19" s="51">
        <f>+'1. Data Entry'!D14</f>
        <v>17795222</v>
      </c>
      <c r="F19" s="84" t="s">
        <v>15</v>
      </c>
    </row>
    <row r="20" spans="2:6" x14ac:dyDescent="0.25">
      <c r="B20" s="37" t="s">
        <v>56</v>
      </c>
      <c r="C20" s="29" t="s">
        <v>36</v>
      </c>
      <c r="D20" s="51">
        <f>+D18-D19</f>
        <v>1579863</v>
      </c>
      <c r="F20" s="84" t="s">
        <v>102</v>
      </c>
    </row>
    <row r="21" spans="2:6" x14ac:dyDescent="0.25">
      <c r="B21" s="39" t="s">
        <v>57</v>
      </c>
      <c r="C21" s="62" t="s">
        <v>37</v>
      </c>
      <c r="D21" s="63">
        <f>+D19/D18</f>
        <v>0.91845904159904335</v>
      </c>
      <c r="F21" s="84" t="s">
        <v>103</v>
      </c>
    </row>
    <row r="22" spans="2:6" x14ac:dyDescent="0.25">
      <c r="F22" s="84"/>
    </row>
    <row r="23" spans="2:6" x14ac:dyDescent="0.25">
      <c r="B23" s="115" t="s">
        <v>32</v>
      </c>
      <c r="C23" s="116"/>
      <c r="D23" s="117"/>
      <c r="F23" s="84"/>
    </row>
    <row r="24" spans="2:6" ht="3.75" customHeight="1" x14ac:dyDescent="0.25">
      <c r="B24" s="34"/>
      <c r="C24" s="35"/>
      <c r="D24" s="36"/>
      <c r="F24" s="85"/>
    </row>
    <row r="25" spans="2:6" x14ac:dyDescent="0.25">
      <c r="B25" s="37" t="s">
        <v>58</v>
      </c>
      <c r="C25" s="62" t="s">
        <v>38</v>
      </c>
      <c r="D25" s="63">
        <f>+(('1. Data Entry'!D16/'1. Data Entry'!D6)*12)/'1. Data Entry'!D15</f>
        <v>0.9</v>
      </c>
      <c r="F25" s="84" t="s">
        <v>104</v>
      </c>
    </row>
    <row r="26" spans="2:6" x14ac:dyDescent="0.25">
      <c r="B26" s="37" t="s">
        <v>59</v>
      </c>
      <c r="C26" s="29" t="s">
        <v>39</v>
      </c>
      <c r="D26" s="43"/>
      <c r="F26" s="84"/>
    </row>
    <row r="27" spans="2:6" x14ac:dyDescent="0.25">
      <c r="B27" s="37" t="s">
        <v>60</v>
      </c>
      <c r="C27" s="44" t="s">
        <v>41</v>
      </c>
      <c r="D27" s="52">
        <f>+'1. Data Entry'!D17/'1. Data Entry'!D6</f>
        <v>106905.5</v>
      </c>
      <c r="F27" s="84" t="s">
        <v>112</v>
      </c>
    </row>
    <row r="28" spans="2:6" x14ac:dyDescent="0.25">
      <c r="B28" s="37" t="s">
        <v>61</v>
      </c>
      <c r="C28" s="44" t="s">
        <v>40</v>
      </c>
      <c r="D28" s="50">
        <f>+D14*'1. Data Entry'!D12</f>
        <v>176989.9423741319</v>
      </c>
      <c r="F28" s="84" t="s">
        <v>113</v>
      </c>
    </row>
    <row r="29" spans="2:6" x14ac:dyDescent="0.25">
      <c r="B29" s="37" t="s">
        <v>62</v>
      </c>
      <c r="C29" s="44" t="s">
        <v>115</v>
      </c>
      <c r="D29" s="52">
        <f>+(D14/22)*'1. Data Entry'!D18*('1. Data Entry'!D16/'1. Data Entry'!D6)</f>
        <v>46761.547274983706</v>
      </c>
      <c r="F29" s="84" t="s">
        <v>114</v>
      </c>
    </row>
    <row r="30" spans="2:6" x14ac:dyDescent="0.25">
      <c r="B30" s="37" t="s">
        <v>63</v>
      </c>
      <c r="C30" s="44" t="s">
        <v>42</v>
      </c>
      <c r="D30" s="53">
        <f>+('1. Data Entry'!D19*'1. Data Entry'!D16)/'1. Data Entry'!D6</f>
        <v>4650</v>
      </c>
      <c r="F30" s="84" t="s">
        <v>70</v>
      </c>
    </row>
    <row r="31" spans="2:6" x14ac:dyDescent="0.25">
      <c r="B31" s="37" t="s">
        <v>64</v>
      </c>
      <c r="C31" s="29" t="s">
        <v>43</v>
      </c>
      <c r="D31" s="50">
        <f>SUM(D27:D30)</f>
        <v>335306.9896491156</v>
      </c>
      <c r="F31" s="84" t="s">
        <v>116</v>
      </c>
    </row>
    <row r="32" spans="2:6" x14ac:dyDescent="0.25">
      <c r="B32" s="37" t="s">
        <v>65</v>
      </c>
      <c r="C32" s="29" t="s">
        <v>44</v>
      </c>
      <c r="D32" s="50">
        <f>+D31*'1. Data Entry'!D6</f>
        <v>2682455.9171929248</v>
      </c>
      <c r="F32" s="84" t="s">
        <v>117</v>
      </c>
    </row>
    <row r="33" spans="2:6" x14ac:dyDescent="0.25">
      <c r="B33" s="37" t="s">
        <v>71</v>
      </c>
      <c r="C33" s="29" t="s">
        <v>68</v>
      </c>
      <c r="D33" s="50">
        <f>+D31*12</f>
        <v>4023683.8757893872</v>
      </c>
      <c r="F33" s="84" t="s">
        <v>118</v>
      </c>
    </row>
    <row r="34" spans="2:6" x14ac:dyDescent="0.25">
      <c r="B34" s="37" t="s">
        <v>72</v>
      </c>
      <c r="C34" s="47" t="s">
        <v>45</v>
      </c>
      <c r="D34" s="55">
        <f>+D32/'1. Data Entry'!D16</f>
        <v>14421.806006413573</v>
      </c>
      <c r="F34" s="84" t="s">
        <v>119</v>
      </c>
    </row>
    <row r="35" spans="2:6" x14ac:dyDescent="0.25">
      <c r="B35" s="46" t="s">
        <v>67</v>
      </c>
      <c r="C35" s="58" t="s">
        <v>69</v>
      </c>
      <c r="D35" s="57"/>
      <c r="F35" s="87"/>
    </row>
    <row r="36" spans="2:6" x14ac:dyDescent="0.25">
      <c r="B36" s="8"/>
      <c r="D36" s="5"/>
      <c r="F36" s="84"/>
    </row>
    <row r="37" spans="2:6" x14ac:dyDescent="0.25">
      <c r="B37" s="115" t="s">
        <v>142</v>
      </c>
      <c r="C37" s="116"/>
      <c r="D37" s="117"/>
      <c r="F37" s="84"/>
    </row>
    <row r="38" spans="2:6" ht="3.75" customHeight="1" x14ac:dyDescent="0.25">
      <c r="B38" s="34"/>
      <c r="C38" s="35"/>
      <c r="D38" s="36"/>
      <c r="F38" s="85"/>
    </row>
    <row r="39" spans="2:6" x14ac:dyDescent="0.25">
      <c r="B39" s="37" t="s">
        <v>74</v>
      </c>
      <c r="C39" s="62" t="s">
        <v>73</v>
      </c>
      <c r="D39" s="64">
        <f>+'1. Data Entry'!D13/'1. Data Entry'!D22</f>
        <v>6.11</v>
      </c>
      <c r="F39" s="88" t="s">
        <v>120</v>
      </c>
    </row>
    <row r="40" spans="2:6" x14ac:dyDescent="0.25">
      <c r="B40" s="37" t="s">
        <v>75</v>
      </c>
      <c r="C40" s="29" t="s">
        <v>126</v>
      </c>
      <c r="D40" s="54">
        <f>+'1. Data Entry'!D21/'1. Data Entry'!D22</f>
        <v>3.3900001331607061</v>
      </c>
      <c r="F40" s="88" t="s">
        <v>127</v>
      </c>
    </row>
    <row r="41" spans="2:6" x14ac:dyDescent="0.25">
      <c r="B41" s="45" t="s">
        <v>86</v>
      </c>
      <c r="C41" s="29" t="s">
        <v>94</v>
      </c>
      <c r="D41" s="54">
        <f>+'1. Data Entry'!D21/'1. Data Entry'!D13</f>
        <v>0.55482817236672766</v>
      </c>
      <c r="F41" s="88" t="s">
        <v>128</v>
      </c>
    </row>
    <row r="42" spans="2:6" x14ac:dyDescent="0.25">
      <c r="B42" s="39" t="s">
        <v>88</v>
      </c>
      <c r="C42" s="56" t="s">
        <v>93</v>
      </c>
      <c r="D42" s="59">
        <f>+('1. Data Entry'!D21-'1. Data Entry'!D23)/'1. Data Entry'!D13</f>
        <v>0.12315242281517734</v>
      </c>
      <c r="F42" s="88" t="s">
        <v>129</v>
      </c>
    </row>
    <row r="43" spans="2:6" x14ac:dyDescent="0.25">
      <c r="D43" s="60"/>
      <c r="F43" s="84"/>
    </row>
    <row r="44" spans="2:6" x14ac:dyDescent="0.25">
      <c r="B44" s="8"/>
      <c r="D44" s="5"/>
      <c r="F44" s="84"/>
    </row>
    <row r="45" spans="2:6" x14ac:dyDescent="0.25">
      <c r="B45" s="8"/>
      <c r="D45" s="5"/>
      <c r="F45" s="84"/>
    </row>
    <row r="46" spans="2:6" x14ac:dyDescent="0.25">
      <c r="B46" s="8"/>
      <c r="F46" s="84"/>
    </row>
    <row r="47" spans="2:6" x14ac:dyDescent="0.25">
      <c r="B47" s="8"/>
      <c r="D47" s="5"/>
      <c r="F47" s="84"/>
    </row>
    <row r="48" spans="2:6" x14ac:dyDescent="0.25">
      <c r="B48" s="8"/>
      <c r="D48" s="5"/>
      <c r="F48" s="84"/>
    </row>
    <row r="49" spans="2:6" x14ac:dyDescent="0.25">
      <c r="B49" s="8"/>
      <c r="D49" s="5"/>
      <c r="F49" s="6"/>
    </row>
    <row r="50" spans="2:6" x14ac:dyDescent="0.25">
      <c r="B50" s="8"/>
      <c r="D50" s="5"/>
      <c r="F50" s="6"/>
    </row>
    <row r="51" spans="2:6" x14ac:dyDescent="0.25">
      <c r="B51" s="8"/>
      <c r="D51" s="5"/>
      <c r="F51" s="6"/>
    </row>
    <row r="52" spans="2:6" x14ac:dyDescent="0.25">
      <c r="B52" s="8"/>
      <c r="D52" s="5"/>
      <c r="F52" s="6"/>
    </row>
    <row r="53" spans="2:6" x14ac:dyDescent="0.25">
      <c r="B53" s="8"/>
    </row>
    <row r="55" spans="2:6" x14ac:dyDescent="0.25">
      <c r="B55" s="8"/>
    </row>
  </sheetData>
  <sheetProtection password="8921" sheet="1" objects="1" scenarios="1"/>
  <mergeCells count="10">
    <mergeCell ref="B37:D37"/>
    <mergeCell ref="B5:D5"/>
    <mergeCell ref="B16:D16"/>
    <mergeCell ref="B2:C2"/>
    <mergeCell ref="G7:G9"/>
    <mergeCell ref="G10:G13"/>
    <mergeCell ref="F2:F3"/>
    <mergeCell ref="B3:C3"/>
    <mergeCell ref="B23:D23"/>
    <mergeCell ref="F4:F5"/>
  </mergeCells>
  <pageMargins left="0.7" right="0.7"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showGridLines="0" showRowColHeaders="0" zoomScale="110" zoomScaleNormal="110" workbookViewId="0">
      <selection activeCell="R30" sqref="R30"/>
    </sheetView>
  </sheetViews>
  <sheetFormatPr defaultRowHeight="16.5" x14ac:dyDescent="0.35"/>
  <cols>
    <col min="1" max="1" width="4.28515625" style="20" customWidth="1"/>
    <col min="2" max="2" width="3.42578125" style="20" customWidth="1"/>
    <col min="3" max="3" width="35.28515625" style="20" customWidth="1"/>
    <col min="4" max="9" width="10.28515625" style="20" customWidth="1"/>
    <col min="10" max="10" width="3.5703125" style="20" customWidth="1"/>
    <col min="11" max="11" width="5.85546875" style="20" customWidth="1"/>
    <col min="12" max="16384" width="9.140625" style="20"/>
  </cols>
  <sheetData>
    <row r="1" spans="2:17" customFormat="1" ht="15" x14ac:dyDescent="0.25">
      <c r="B1" s="67"/>
      <c r="D1" s="67"/>
    </row>
    <row r="2" spans="2:17" customFormat="1" ht="23.25" customHeight="1" x14ac:dyDescent="0.35">
      <c r="B2" s="110" t="s">
        <v>138</v>
      </c>
      <c r="C2" s="136"/>
      <c r="D2" s="111"/>
      <c r="E2" s="1"/>
      <c r="F2" s="114"/>
      <c r="J2" s="126" t="s">
        <v>186</v>
      </c>
      <c r="K2" s="127"/>
      <c r="L2" s="127"/>
      <c r="M2" s="128"/>
      <c r="N2" s="20"/>
      <c r="O2" s="20"/>
      <c r="P2" s="20"/>
      <c r="Q2" s="20"/>
    </row>
    <row r="3" spans="2:17" customFormat="1" x14ac:dyDescent="0.35">
      <c r="B3" s="112" t="s">
        <v>140</v>
      </c>
      <c r="C3" s="135"/>
      <c r="D3" s="113"/>
      <c r="E3" s="1"/>
      <c r="F3" s="114"/>
      <c r="H3" s="1"/>
      <c r="J3" s="129"/>
      <c r="K3" s="130"/>
      <c r="L3" s="130"/>
      <c r="M3" s="131"/>
      <c r="N3" s="20"/>
      <c r="O3" s="20"/>
      <c r="P3" s="20"/>
      <c r="Q3" s="20"/>
    </row>
    <row r="4" spans="2:17" ht="16.5" customHeight="1" x14ac:dyDescent="0.35">
      <c r="J4" s="129"/>
      <c r="K4" s="130"/>
      <c r="L4" s="130"/>
      <c r="M4" s="131"/>
    </row>
    <row r="5" spans="2:17" ht="22.5" customHeight="1" x14ac:dyDescent="0.35">
      <c r="B5" s="24" t="s">
        <v>66</v>
      </c>
      <c r="C5" s="22"/>
      <c r="E5" s="22"/>
      <c r="J5" s="132"/>
      <c r="K5" s="133"/>
      <c r="L5" s="133"/>
      <c r="M5" s="134"/>
    </row>
    <row r="6" spans="2:17" ht="21" customHeight="1" x14ac:dyDescent="0.35">
      <c r="B6" s="21"/>
      <c r="C6" s="25" t="s">
        <v>76</v>
      </c>
      <c r="D6" s="23">
        <f>+'2.  YTD Key Performance Metrics'!D21</f>
        <v>0.91845904159904335</v>
      </c>
      <c r="E6" s="22"/>
    </row>
    <row r="7" spans="2:17" ht="6.75" customHeight="1" x14ac:dyDescent="0.35"/>
    <row r="8" spans="2:17" ht="17.45" customHeight="1" x14ac:dyDescent="0.35">
      <c r="C8" s="10" t="s">
        <v>111</v>
      </c>
      <c r="D8" s="16">
        <v>0.01</v>
      </c>
      <c r="E8" s="16">
        <v>0.02</v>
      </c>
      <c r="F8" s="16">
        <v>0.03</v>
      </c>
      <c r="G8" s="16">
        <v>0.04</v>
      </c>
      <c r="H8" s="16">
        <v>0.05</v>
      </c>
      <c r="I8" s="11">
        <v>0.06</v>
      </c>
      <c r="K8" s="20" t="s">
        <v>130</v>
      </c>
    </row>
    <row r="9" spans="2:17" s="22" customFormat="1" ht="17.45" customHeight="1" x14ac:dyDescent="0.25">
      <c r="C9" s="12" t="s">
        <v>78</v>
      </c>
      <c r="D9" s="17">
        <f t="shared" ref="D9:I9" si="0">+(1+D8)*$D$6</f>
        <v>0.92764363201503375</v>
      </c>
      <c r="E9" s="17">
        <f t="shared" si="0"/>
        <v>0.93682822243102426</v>
      </c>
      <c r="F9" s="17">
        <f t="shared" si="0"/>
        <v>0.94601281284701466</v>
      </c>
      <c r="G9" s="17">
        <f t="shared" si="0"/>
        <v>0.95519740326300506</v>
      </c>
      <c r="H9" s="17">
        <f t="shared" si="0"/>
        <v>0.96438199367899557</v>
      </c>
      <c r="I9" s="13">
        <f t="shared" si="0"/>
        <v>0.97356658409498598</v>
      </c>
      <c r="K9" s="22" t="s">
        <v>131</v>
      </c>
    </row>
    <row r="10" spans="2:17" ht="17.45" customHeight="1" x14ac:dyDescent="0.45">
      <c r="C10" s="14" t="s">
        <v>77</v>
      </c>
      <c r="D10" s="18">
        <f>IF(D9&gt;=1,"n/a",(D9-$D$6)*(('1. Data Entry'!$D$13/'1. Data Entry'!$D$6)*12))</f>
        <v>266928.32999999908</v>
      </c>
      <c r="E10" s="18">
        <f>IF(E9&gt;=1,"n/a",(E9-$D$6)*(('1. Data Entry'!$D$13/'1. Data Entry'!$D$6)*12))</f>
        <v>533856.66000000143</v>
      </c>
      <c r="F10" s="18">
        <f>IF(F9&gt;=1,"n/a",(F9-$D$6)*(('1. Data Entry'!$D$13/'1. Data Entry'!$D$6)*12))</f>
        <v>800784.99000000046</v>
      </c>
      <c r="G10" s="18">
        <f>IF(G9&gt;=1,"n/a",(G9-$D$6)*(('1. Data Entry'!$D$13/'1. Data Entry'!$D$6)*12))</f>
        <v>1067713.3199999996</v>
      </c>
      <c r="H10" s="18">
        <f>IF(H9&gt;=1,"n/a",(H9-$D$6)*(('1. Data Entry'!$D$13/'1. Data Entry'!$D$6)*12))</f>
        <v>1334641.6500000018</v>
      </c>
      <c r="I10" s="18">
        <f>IF(I9&gt;=1,"n/a",(I9-$D$6)*(('1. Data Entry'!$D$13/'1. Data Entry'!$D$6)*12))</f>
        <v>1601569.9800000009</v>
      </c>
      <c r="K10" s="20" t="s">
        <v>132</v>
      </c>
    </row>
    <row r="11" spans="2:17" ht="17.45" customHeight="1" x14ac:dyDescent="0.45">
      <c r="C11" s="15" t="s">
        <v>81</v>
      </c>
      <c r="D11" s="19">
        <f>IF(D9&gt;=1,"n/a",D10*'2.  YTD Key Performance Metrics'!$D$12)</f>
        <v>255363.86017929268</v>
      </c>
      <c r="E11" s="19">
        <f>IF(E9&gt;=1,"n/a",E10*'2.  YTD Key Performance Metrics'!$D$12)</f>
        <v>510727.72035858844</v>
      </c>
      <c r="F11" s="19">
        <f>IF(F9&gt;=1,"n/a",F10*'2.  YTD Key Performance Metrics'!$D$12)</f>
        <v>766091.58053788112</v>
      </c>
      <c r="G11" s="19">
        <f>IF(G9&gt;=1,"n/a",G10*'2.  YTD Key Performance Metrics'!$D$12)</f>
        <v>1021455.4407171739</v>
      </c>
      <c r="H11" s="19">
        <f>IF(H9&gt;=1,"n/a",H10*'2.  YTD Key Performance Metrics'!$D$12)</f>
        <v>1276819.3008964695</v>
      </c>
      <c r="I11" s="19">
        <f>IF(I9&gt;=1,"n/a",I10*'2.  YTD Key Performance Metrics'!$D$12)</f>
        <v>1532183.1610757622</v>
      </c>
      <c r="K11" s="20" t="s">
        <v>133</v>
      </c>
    </row>
    <row r="13" spans="2:17" ht="22.5" customHeight="1" x14ac:dyDescent="0.35">
      <c r="B13" s="24" t="s">
        <v>79</v>
      </c>
      <c r="C13" s="22"/>
      <c r="E13" s="22"/>
    </row>
    <row r="14" spans="2:17" ht="21" customHeight="1" x14ac:dyDescent="0.35">
      <c r="B14" s="21"/>
      <c r="C14" s="25" t="s">
        <v>76</v>
      </c>
      <c r="D14" s="18">
        <f>+'2.  YTD Key Performance Metrics'!D13</f>
        <v>8409.3250868055547</v>
      </c>
      <c r="E14" s="22"/>
    </row>
    <row r="15" spans="2:17" ht="6.75" customHeight="1" x14ac:dyDescent="0.35"/>
    <row r="16" spans="2:17" ht="17.45" customHeight="1" x14ac:dyDescent="0.35">
      <c r="C16" s="10" t="s">
        <v>83</v>
      </c>
      <c r="D16" s="16">
        <v>0.01</v>
      </c>
      <c r="E16" s="16">
        <v>0.02</v>
      </c>
      <c r="F16" s="16">
        <v>0.03</v>
      </c>
      <c r="G16" s="16">
        <v>0.04</v>
      </c>
      <c r="H16" s="16">
        <v>0.05</v>
      </c>
      <c r="I16" s="11">
        <v>0.06</v>
      </c>
      <c r="K16" s="20" t="s">
        <v>130</v>
      </c>
    </row>
    <row r="17" spans="2:11" s="22" customFormat="1" ht="17.45" customHeight="1" x14ac:dyDescent="0.25">
      <c r="C17" s="12" t="s">
        <v>78</v>
      </c>
      <c r="D17" s="26">
        <f>+(1+D16)*$D$14</f>
        <v>8493.4183376736109</v>
      </c>
      <c r="E17" s="26">
        <f t="shared" ref="E17:I17" si="1">+(1+E16)*$D$14</f>
        <v>8577.5115885416653</v>
      </c>
      <c r="F17" s="26">
        <f t="shared" si="1"/>
        <v>8661.6048394097215</v>
      </c>
      <c r="G17" s="26">
        <f t="shared" si="1"/>
        <v>8745.6980902777777</v>
      </c>
      <c r="H17" s="26">
        <f t="shared" si="1"/>
        <v>8829.7913411458321</v>
      </c>
      <c r="I17" s="26">
        <f t="shared" si="1"/>
        <v>8913.8845920138883</v>
      </c>
      <c r="K17" s="22" t="s">
        <v>134</v>
      </c>
    </row>
    <row r="18" spans="2:11" ht="17.45" customHeight="1" x14ac:dyDescent="0.45">
      <c r="C18" s="14" t="s">
        <v>80</v>
      </c>
      <c r="D18" s="18">
        <f>+(D17-$D$14)*('1. Data Entry'!$D$11)*11.25</f>
        <v>272462.1328125021</v>
      </c>
      <c r="E18" s="18">
        <f>+(E17-$D$14)*('1. Data Entry'!$D$11)*11.25</f>
        <v>544924.26562499825</v>
      </c>
      <c r="F18" s="18">
        <f>+(F17-$D$14)*('1. Data Entry'!$D$11)*11.25</f>
        <v>817386.39843750035</v>
      </c>
      <c r="G18" s="18">
        <f>+(G17-$D$14)*('1. Data Entry'!$D$11)*11.25</f>
        <v>1089848.5312500026</v>
      </c>
      <c r="H18" s="18">
        <f>+(H17-$D$14)*('1. Data Entry'!$D$11)*11.25</f>
        <v>1362310.6640624986</v>
      </c>
      <c r="I18" s="18">
        <f>+(I17-$D$14)*('1. Data Entry'!$D$11)*11.25</f>
        <v>1634772.7968750007</v>
      </c>
      <c r="K18" s="20" t="s">
        <v>185</v>
      </c>
    </row>
    <row r="19" spans="2:11" ht="17.45" customHeight="1" x14ac:dyDescent="0.45">
      <c r="C19" s="15" t="s">
        <v>81</v>
      </c>
      <c r="D19" s="19">
        <f>+D18*'2.  YTD Key Performance Metrics'!$D$12</f>
        <v>260657.91513281447</v>
      </c>
      <c r="E19" s="19">
        <f>+E18*'2.  YTD Key Performance Metrics'!$D$12</f>
        <v>521315.83026562323</v>
      </c>
      <c r="F19" s="19">
        <f>+F18*'2.  YTD Key Performance Metrics'!$D$12</f>
        <v>781973.74539843772</v>
      </c>
      <c r="G19" s="19">
        <f>+G18*'2.  YTD Key Performance Metrics'!$D$12</f>
        <v>1042631.6605312523</v>
      </c>
      <c r="H19" s="19">
        <f>+H18*'2.  YTD Key Performance Metrics'!$D$12</f>
        <v>1303289.5756640609</v>
      </c>
      <c r="I19" s="19">
        <f>+I18*'2.  YTD Key Performance Metrics'!$D$12</f>
        <v>1563947.4907968754</v>
      </c>
      <c r="K19" s="20" t="s">
        <v>133</v>
      </c>
    </row>
    <row r="21" spans="2:11" ht="22.5" customHeight="1" x14ac:dyDescent="0.35">
      <c r="B21" s="24" t="s">
        <v>32</v>
      </c>
      <c r="C21" s="22"/>
      <c r="E21" s="22"/>
    </row>
    <row r="22" spans="2:11" ht="21" customHeight="1" x14ac:dyDescent="0.35">
      <c r="B22" s="21"/>
      <c r="C22" s="25" t="s">
        <v>76</v>
      </c>
      <c r="D22" s="23">
        <f>+'2.  YTD Key Performance Metrics'!D25</f>
        <v>0.9</v>
      </c>
      <c r="E22" s="22"/>
    </row>
    <row r="23" spans="2:11" ht="6.75" customHeight="1" x14ac:dyDescent="0.35"/>
    <row r="24" spans="2:11" ht="17.45" customHeight="1" x14ac:dyDescent="0.35">
      <c r="C24" s="10" t="s">
        <v>83</v>
      </c>
      <c r="D24" s="16">
        <v>0.02</v>
      </c>
      <c r="E24" s="16">
        <v>0.05</v>
      </c>
      <c r="F24" s="16">
        <v>7.0000000000000007E-2</v>
      </c>
      <c r="G24" s="16">
        <v>0.1</v>
      </c>
      <c r="H24" s="16">
        <v>0.15</v>
      </c>
      <c r="I24" s="11">
        <v>0.2</v>
      </c>
      <c r="K24" s="20" t="s">
        <v>130</v>
      </c>
    </row>
    <row r="25" spans="2:11" s="22" customFormat="1" ht="17.45" customHeight="1" x14ac:dyDescent="0.25">
      <c r="C25" s="12" t="s">
        <v>78</v>
      </c>
      <c r="D25" s="27">
        <f>+$D$22-D24</f>
        <v>0.88</v>
      </c>
      <c r="E25" s="27">
        <f t="shared" ref="E25:I25" si="2">+$D$22-E24</f>
        <v>0.85</v>
      </c>
      <c r="F25" s="27">
        <f t="shared" si="2"/>
        <v>0.83000000000000007</v>
      </c>
      <c r="G25" s="27">
        <f t="shared" si="2"/>
        <v>0.8</v>
      </c>
      <c r="H25" s="27">
        <f t="shared" si="2"/>
        <v>0.75</v>
      </c>
      <c r="I25" s="27">
        <f t="shared" si="2"/>
        <v>0.7</v>
      </c>
      <c r="K25" s="22" t="s">
        <v>135</v>
      </c>
    </row>
    <row r="26" spans="2:11" ht="17.45" customHeight="1" x14ac:dyDescent="0.45">
      <c r="C26" s="14" t="s">
        <v>82</v>
      </c>
      <c r="D26" s="18">
        <f>+($D$22*(('1. Data Entry'!$D$16/'1. Data Entry'!$D$6)*12))-(D25*(('1. Data Entry'!$D$16/'1. Data Entry'!$D$6)*12))</f>
        <v>5.5799999999999841</v>
      </c>
      <c r="E26" s="18">
        <f>+($D$22*(('1. Data Entry'!$D$16/'1. Data Entry'!$D$6)*12))-(E25*(('1. Data Entry'!$D$16/'1. Data Entry'!$D$6)*12))</f>
        <v>13.949999999999989</v>
      </c>
      <c r="F26" s="18">
        <f>+($D$22*(('1. Data Entry'!$D$16/'1. Data Entry'!$D$6)*12))-(F25*(('1. Data Entry'!$D$16/'1. Data Entry'!$D$6)*12))</f>
        <v>19.529999999999973</v>
      </c>
      <c r="G26" s="18">
        <f>+($D$22*(('1. Data Entry'!$D$16/'1. Data Entry'!$D$6)*12))-(G25*(('1. Data Entry'!$D$16/'1. Data Entry'!$D$6)*12))</f>
        <v>27.899999999999977</v>
      </c>
      <c r="H26" s="18">
        <f>+($D$22*(('1. Data Entry'!$D$16/'1. Data Entry'!$D$6)*12))-(H25*(('1. Data Entry'!$D$16/'1. Data Entry'!$D$6)*12))</f>
        <v>41.849999999999994</v>
      </c>
      <c r="I26" s="18">
        <f>+($D$22*(('1. Data Entry'!$D$16/'1. Data Entry'!$D$6)*12))-(I25*(('1. Data Entry'!$D$16/'1. Data Entry'!$D$6)*12))</f>
        <v>55.800000000000011</v>
      </c>
      <c r="K26" s="20" t="s">
        <v>136</v>
      </c>
    </row>
    <row r="27" spans="2:11" ht="17.45" customHeight="1" x14ac:dyDescent="0.45">
      <c r="C27" s="15" t="s">
        <v>81</v>
      </c>
      <c r="D27" s="19">
        <f>+D26*'2.  YTD Key Performance Metrics'!$D$34</f>
        <v>80473.677515787509</v>
      </c>
      <c r="E27" s="19">
        <f>+E26*'2.  YTD Key Performance Metrics'!$D$34</f>
        <v>201184.19378946919</v>
      </c>
      <c r="F27" s="19">
        <f>+F26*'2.  YTD Key Performance Metrics'!$D$34</f>
        <v>281657.87130525667</v>
      </c>
      <c r="G27" s="19">
        <f>+G26*'2.  YTD Key Performance Metrics'!$D$34</f>
        <v>402368.38757893839</v>
      </c>
      <c r="H27" s="19">
        <f>+H26*'2.  YTD Key Performance Metrics'!$D$34</f>
        <v>603552.58136840793</v>
      </c>
      <c r="I27" s="19">
        <f>+I26*'2.  YTD Key Performance Metrics'!$D$34</f>
        <v>804736.77515787759</v>
      </c>
      <c r="K27" s="20" t="s">
        <v>133</v>
      </c>
    </row>
    <row r="29" spans="2:11" ht="22.5" customHeight="1" x14ac:dyDescent="0.35">
      <c r="B29" s="24" t="s">
        <v>73</v>
      </c>
      <c r="C29" s="22"/>
      <c r="E29" s="22"/>
    </row>
    <row r="30" spans="2:11" ht="21" customHeight="1" x14ac:dyDescent="0.35">
      <c r="B30" s="21"/>
      <c r="C30" s="25" t="s">
        <v>76</v>
      </c>
      <c r="D30" s="65">
        <f>+'2.  YTD Key Performance Metrics'!D39</f>
        <v>6.11</v>
      </c>
      <c r="E30" s="99" t="s">
        <v>168</v>
      </c>
    </row>
    <row r="31" spans="2:11" ht="6.75" customHeight="1" x14ac:dyDescent="0.35"/>
    <row r="32" spans="2:11" ht="17.45" customHeight="1" x14ac:dyDescent="0.35">
      <c r="C32" s="10" t="s">
        <v>83</v>
      </c>
      <c r="D32" s="16">
        <v>0.01</v>
      </c>
      <c r="E32" s="16">
        <v>0.03</v>
      </c>
      <c r="F32" s="16">
        <v>0.05</v>
      </c>
      <c r="G32" s="16">
        <v>7.0000000000000007E-2</v>
      </c>
      <c r="H32" s="16">
        <v>0.08</v>
      </c>
      <c r="I32" s="11">
        <v>0.09</v>
      </c>
      <c r="K32" s="20" t="s">
        <v>130</v>
      </c>
    </row>
    <row r="33" spans="3:11" s="22" customFormat="1" ht="17.45" customHeight="1" x14ac:dyDescent="0.25">
      <c r="C33" s="12" t="s">
        <v>78</v>
      </c>
      <c r="D33" s="66">
        <f>+(1+D32)*$D$30</f>
        <v>6.1711</v>
      </c>
      <c r="E33" s="66">
        <f t="shared" ref="E33:I33" si="3">+(1+E32)*$D$30</f>
        <v>6.2933000000000003</v>
      </c>
      <c r="F33" s="66">
        <f t="shared" si="3"/>
        <v>6.4155000000000006</v>
      </c>
      <c r="G33" s="66">
        <f t="shared" si="3"/>
        <v>6.537700000000001</v>
      </c>
      <c r="H33" s="66">
        <f t="shared" si="3"/>
        <v>6.5988000000000007</v>
      </c>
      <c r="I33" s="66">
        <f t="shared" si="3"/>
        <v>6.6599000000000013</v>
      </c>
      <c r="K33" s="22" t="s">
        <v>135</v>
      </c>
    </row>
    <row r="34" spans="3:11" ht="17.45" customHeight="1" x14ac:dyDescent="0.45">
      <c r="C34" s="14" t="s">
        <v>137</v>
      </c>
      <c r="D34" s="18">
        <f>+('1. Data Entry'!$D$22-('1. Data Entry'!$D$13/'3.  2015 Opportunity'!D33))*(('1. Data Entry'!$D$7/('1. Data Entry'!$D$7+'1. Data Entry'!$D$8)))</f>
        <v>23981.817131049185</v>
      </c>
      <c r="E34" s="18">
        <f>+('1. Data Entry'!$D$22-('1. Data Entry'!$D$13/'3.  2015 Opportunity'!E33))*(('1. Data Entry'!$D$7/('1. Data Entry'!$D$7+'1. Data Entry'!$D$8)))</f>
        <v>70548.452336969873</v>
      </c>
      <c r="F34" s="18">
        <f>+('1. Data Entry'!$D$22-('1. Data Entry'!$D$13/'3.  2015 Opportunity'!F33))*(('1. Data Entry'!$D$7/('1. Data Entry'!$D$7+'1. Data Entry'!$D$8)))</f>
        <v>115341.12048742674</v>
      </c>
      <c r="G34" s="18">
        <f>+('1. Data Entry'!$D$22-('1. Data Entry'!$D$13/'3.  2015 Opportunity'!G33))*(('1. Data Entry'!$D$7/('1. Data Entry'!$D$7+'1. Data Entry'!$D$8)))</f>
        <v>158459.29637057692</v>
      </c>
      <c r="H34" s="18">
        <f>+('1. Data Entry'!$D$22-('1. Data Entry'!$D$13/'3.  2015 Opportunity'!H33))*(('1. Data Entry'!$D$7/('1. Data Entry'!$D$7+'1. Data Entry'!$D$8)))</f>
        <v>179419.52075821927</v>
      </c>
      <c r="I34" s="18">
        <f>+('1. Data Entry'!$D$22-('1. Data Entry'!$D$13/'3.  2015 Opportunity'!I33))*(('1. Data Entry'!$D$7/('1. Data Entry'!$D$7+'1. Data Entry'!$D$8)))</f>
        <v>199995.15387269427</v>
      </c>
      <c r="K34" s="20" t="s">
        <v>136</v>
      </c>
    </row>
    <row r="35" spans="3:11" ht="17.45" customHeight="1" x14ac:dyDescent="0.45">
      <c r="C35" s="15" t="s">
        <v>81</v>
      </c>
      <c r="D35" s="19">
        <f>+D34*'2.  YTD Key Performance Metrics'!$D$40</f>
        <v>81298.363267692446</v>
      </c>
      <c r="E35" s="19">
        <f>+E34*'2.  YTD Key Performance Metrics'!$D$40</f>
        <v>239159.26281660961</v>
      </c>
      <c r="F35" s="19">
        <f>+F34*'2.  YTD Key Performance Metrics'!$D$40</f>
        <v>391006.41381128173</v>
      </c>
      <c r="G35" s="19">
        <f>+G34*'2.  YTD Key Performance Metrics'!$D$40</f>
        <v>537177.03579680761</v>
      </c>
      <c r="H35" s="19">
        <f>+H34*'2.  YTD Key Performance Metrics'!$D$40</f>
        <v>608232.1992619934</v>
      </c>
      <c r="I35" s="19">
        <f>+I34*'2.  YTD Key Performance Metrics'!$D$40</f>
        <v>677983.59825992945</v>
      </c>
      <c r="K35" s="20" t="s">
        <v>133</v>
      </c>
    </row>
  </sheetData>
  <sheetProtection password="8921" sheet="1" objects="1" scenarios="1"/>
  <mergeCells count="4">
    <mergeCell ref="J2:M5"/>
    <mergeCell ref="F2:F3"/>
    <mergeCell ref="B3:D3"/>
    <mergeCell ref="B2:D2"/>
  </mergeCells>
  <pageMargins left="0.7" right="0.7" top="0.75" bottom="0.75" header="0.3" footer="0.3"/>
  <pageSetup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
  <sheetViews>
    <sheetView showGridLines="0" showRowColHeaders="0" zoomScale="110" zoomScaleNormal="110" workbookViewId="0">
      <selection activeCell="I1" sqref="I1"/>
    </sheetView>
  </sheetViews>
  <sheetFormatPr defaultRowHeight="16.5" x14ac:dyDescent="0.35"/>
  <cols>
    <col min="1" max="1" width="5.28515625" style="20" customWidth="1"/>
    <col min="2" max="2" width="2.85546875" style="20" customWidth="1"/>
    <col min="3" max="3" width="4.85546875" style="20" customWidth="1"/>
    <col min="4" max="4" width="5.28515625" style="161" customWidth="1"/>
    <col min="5" max="12" width="9.140625" style="20"/>
    <col min="13" max="13" width="10.5703125" style="20" customWidth="1"/>
    <col min="14" max="14" width="2.7109375" style="20" customWidth="1"/>
    <col min="15" max="16384" width="9.140625" style="20"/>
  </cols>
  <sheetData>
    <row r="2" spans="2:14" ht="23.25" x14ac:dyDescent="0.35">
      <c r="B2" s="183" t="s">
        <v>138</v>
      </c>
      <c r="C2" s="183"/>
      <c r="D2" s="183"/>
      <c r="E2" s="183"/>
      <c r="F2" s="183"/>
      <c r="G2" s="183"/>
      <c r="H2" s="183"/>
    </row>
    <row r="3" spans="2:14" x14ac:dyDescent="0.35">
      <c r="B3" s="184" t="s">
        <v>202</v>
      </c>
      <c r="C3" s="184"/>
      <c r="D3" s="184"/>
      <c r="E3" s="184"/>
      <c r="F3" s="184"/>
      <c r="G3" s="184"/>
      <c r="H3" s="184"/>
    </row>
    <row r="4" spans="2:14" x14ac:dyDescent="0.35">
      <c r="D4" s="20"/>
    </row>
    <row r="5" spans="2:14" ht="33" customHeight="1" x14ac:dyDescent="0.35">
      <c r="B5" s="163"/>
      <c r="C5" s="174" t="s">
        <v>189</v>
      </c>
      <c r="D5" s="164"/>
      <c r="E5" s="175"/>
      <c r="F5" s="175"/>
      <c r="G5" s="175"/>
      <c r="H5" s="175"/>
      <c r="I5" s="175"/>
      <c r="J5" s="175"/>
      <c r="K5" s="175"/>
      <c r="L5" s="175"/>
      <c r="M5" s="175"/>
      <c r="N5" s="165"/>
    </row>
    <row r="6" spans="2:14" s="162" customFormat="1" ht="33" customHeight="1" x14ac:dyDescent="0.45">
      <c r="B6" s="168"/>
      <c r="C6" s="176">
        <v>1</v>
      </c>
      <c r="D6" s="177" t="s">
        <v>187</v>
      </c>
      <c r="E6" s="177"/>
      <c r="F6" s="177"/>
      <c r="G6" s="177"/>
      <c r="H6" s="177"/>
      <c r="I6" s="177"/>
      <c r="J6" s="177"/>
      <c r="K6" s="177"/>
      <c r="L6" s="177"/>
      <c r="M6" s="177"/>
      <c r="N6" s="169"/>
    </row>
    <row r="7" spans="2:14" ht="20.25" x14ac:dyDescent="0.35">
      <c r="B7" s="166"/>
      <c r="C7" s="189" t="s">
        <v>7</v>
      </c>
      <c r="D7" s="188" t="s">
        <v>197</v>
      </c>
      <c r="E7" s="179"/>
      <c r="F7" s="179"/>
      <c r="G7" s="179"/>
      <c r="H7" s="179"/>
      <c r="I7" s="179"/>
      <c r="J7" s="179"/>
      <c r="K7" s="179"/>
      <c r="L7" s="179"/>
      <c r="M7" s="179"/>
      <c r="N7" s="167"/>
    </row>
    <row r="8" spans="2:14" ht="20.25" x14ac:dyDescent="0.35">
      <c r="B8" s="166"/>
      <c r="C8" s="189" t="s">
        <v>8</v>
      </c>
      <c r="D8" s="188" t="s">
        <v>188</v>
      </c>
      <c r="E8" s="179"/>
      <c r="F8" s="179"/>
      <c r="G8" s="179"/>
      <c r="H8" s="179"/>
      <c r="I8" s="179"/>
      <c r="J8" s="179"/>
      <c r="K8" s="179"/>
      <c r="L8" s="179"/>
      <c r="M8" s="179"/>
      <c r="N8" s="167"/>
    </row>
    <row r="9" spans="2:14" ht="20.25" x14ac:dyDescent="0.35">
      <c r="B9" s="166"/>
      <c r="C9" s="189"/>
      <c r="D9" s="188" t="s">
        <v>191</v>
      </c>
      <c r="E9" s="179"/>
      <c r="F9" s="179"/>
      <c r="G9" s="179"/>
      <c r="H9" s="179"/>
      <c r="I9" s="179"/>
      <c r="J9" s="179"/>
      <c r="K9" s="179"/>
      <c r="L9" s="179"/>
      <c r="M9" s="179"/>
      <c r="N9" s="167"/>
    </row>
    <row r="10" spans="2:14" ht="20.25" x14ac:dyDescent="0.35">
      <c r="B10" s="166"/>
      <c r="C10" s="180"/>
      <c r="D10" s="188" t="s">
        <v>192</v>
      </c>
      <c r="E10" s="179"/>
      <c r="F10" s="179"/>
      <c r="G10" s="179"/>
      <c r="H10" s="179"/>
      <c r="I10" s="179"/>
      <c r="J10" s="179"/>
      <c r="K10" s="179"/>
      <c r="L10" s="179"/>
      <c r="M10" s="179"/>
      <c r="N10" s="167"/>
    </row>
    <row r="11" spans="2:14" s="162" customFormat="1" ht="33" customHeight="1" x14ac:dyDescent="0.45">
      <c r="B11" s="168"/>
      <c r="C11" s="186">
        <v>2</v>
      </c>
      <c r="D11" s="187" t="s">
        <v>193</v>
      </c>
      <c r="E11" s="187"/>
      <c r="F11" s="187"/>
      <c r="G11" s="187"/>
      <c r="H11" s="187"/>
      <c r="I11" s="187"/>
      <c r="J11" s="187"/>
      <c r="K11" s="187"/>
      <c r="L11" s="187"/>
      <c r="M11" s="187"/>
      <c r="N11" s="169"/>
    </row>
    <row r="12" spans="2:14" ht="20.25" x14ac:dyDescent="0.35">
      <c r="B12" s="166"/>
      <c r="C12" s="178" t="s">
        <v>7</v>
      </c>
      <c r="D12" s="188" t="s">
        <v>190</v>
      </c>
      <c r="E12" s="179"/>
      <c r="F12" s="179"/>
      <c r="G12" s="179"/>
      <c r="H12" s="179"/>
      <c r="I12" s="179"/>
      <c r="J12" s="179"/>
      <c r="K12" s="179"/>
      <c r="L12" s="179"/>
      <c r="M12" s="179"/>
      <c r="N12" s="167"/>
    </row>
    <row r="13" spans="2:14" ht="20.25" x14ac:dyDescent="0.35">
      <c r="B13" s="166"/>
      <c r="C13" s="178"/>
      <c r="D13" s="188" t="s">
        <v>194</v>
      </c>
      <c r="E13" s="179"/>
      <c r="F13" s="179"/>
      <c r="G13" s="179"/>
      <c r="H13" s="179"/>
      <c r="I13" s="179"/>
      <c r="J13" s="179"/>
      <c r="K13" s="179"/>
      <c r="L13" s="179"/>
      <c r="M13" s="179"/>
      <c r="N13" s="167"/>
    </row>
    <row r="14" spans="2:14" s="162" customFormat="1" ht="33" customHeight="1" x14ac:dyDescent="0.45">
      <c r="B14" s="168"/>
      <c r="C14" s="181">
        <v>3</v>
      </c>
      <c r="D14" s="182" t="s">
        <v>205</v>
      </c>
      <c r="E14" s="182"/>
      <c r="F14" s="182"/>
      <c r="G14" s="182"/>
      <c r="H14" s="182"/>
      <c r="I14" s="185" t="s">
        <v>204</v>
      </c>
      <c r="J14" s="185"/>
      <c r="K14" s="185"/>
      <c r="L14" s="185"/>
      <c r="M14" s="185"/>
      <c r="N14" s="169"/>
    </row>
    <row r="15" spans="2:14" ht="20.25" x14ac:dyDescent="0.35">
      <c r="B15" s="166"/>
      <c r="C15" s="178" t="s">
        <v>7</v>
      </c>
      <c r="D15" s="188" t="s">
        <v>195</v>
      </c>
      <c r="E15" s="179"/>
      <c r="F15" s="179"/>
      <c r="G15" s="179"/>
      <c r="H15" s="179"/>
      <c r="I15" s="179"/>
      <c r="J15" s="179"/>
      <c r="K15" s="179"/>
      <c r="L15" s="179"/>
      <c r="M15" s="179"/>
      <c r="N15" s="167"/>
    </row>
    <row r="16" spans="2:14" ht="20.25" x14ac:dyDescent="0.35">
      <c r="B16" s="166"/>
      <c r="C16" s="178"/>
      <c r="D16" s="188" t="s">
        <v>203</v>
      </c>
      <c r="E16" s="179"/>
      <c r="F16" s="179"/>
      <c r="G16" s="179"/>
      <c r="H16" s="179"/>
      <c r="I16" s="179"/>
      <c r="J16" s="179"/>
      <c r="K16" s="179"/>
      <c r="L16" s="179"/>
      <c r="M16" s="179"/>
      <c r="N16" s="167"/>
    </row>
    <row r="17" spans="2:14" s="162" customFormat="1" ht="33" customHeight="1" x14ac:dyDescent="0.45">
      <c r="B17" s="168"/>
      <c r="C17" s="176">
        <v>4</v>
      </c>
      <c r="D17" s="177" t="s">
        <v>201</v>
      </c>
      <c r="E17" s="177"/>
      <c r="F17" s="177"/>
      <c r="G17" s="177"/>
      <c r="H17" s="177"/>
      <c r="I17" s="177"/>
      <c r="J17" s="177"/>
      <c r="K17" s="177"/>
      <c r="L17" s="177"/>
      <c r="M17" s="177"/>
      <c r="N17" s="169"/>
    </row>
    <row r="18" spans="2:14" ht="20.25" x14ac:dyDescent="0.35">
      <c r="B18" s="166"/>
      <c r="C18" s="178" t="s">
        <v>7</v>
      </c>
      <c r="D18" s="188" t="s">
        <v>196</v>
      </c>
      <c r="E18" s="179"/>
      <c r="F18" s="179"/>
      <c r="G18" s="179"/>
      <c r="H18" s="179"/>
      <c r="I18" s="179"/>
      <c r="J18" s="179"/>
      <c r="K18" s="179"/>
      <c r="L18" s="179"/>
      <c r="M18" s="179"/>
      <c r="N18" s="167"/>
    </row>
    <row r="19" spans="2:14" ht="20.25" x14ac:dyDescent="0.35">
      <c r="B19" s="166"/>
      <c r="C19" s="178"/>
      <c r="D19" s="188" t="s">
        <v>206</v>
      </c>
      <c r="E19" s="179"/>
      <c r="F19" s="179"/>
      <c r="G19" s="179"/>
      <c r="H19" s="179"/>
      <c r="I19" s="179"/>
      <c r="J19" s="179"/>
      <c r="K19" s="179"/>
      <c r="L19" s="179"/>
      <c r="M19" s="179"/>
      <c r="N19" s="167"/>
    </row>
    <row r="20" spans="2:14" ht="20.25" x14ac:dyDescent="0.35">
      <c r="B20" s="166"/>
      <c r="C20" s="178" t="s">
        <v>8</v>
      </c>
      <c r="D20" s="188" t="s">
        <v>198</v>
      </c>
      <c r="E20" s="179"/>
      <c r="F20" s="179"/>
      <c r="G20" s="179"/>
      <c r="H20" s="179"/>
      <c r="I20" s="179"/>
      <c r="J20" s="179"/>
      <c r="K20" s="179"/>
      <c r="L20" s="179"/>
      <c r="M20" s="179"/>
      <c r="N20" s="167"/>
    </row>
    <row r="21" spans="2:14" s="162" customFormat="1" ht="33" customHeight="1" x14ac:dyDescent="0.45">
      <c r="B21" s="168"/>
      <c r="C21" s="176">
        <v>5</v>
      </c>
      <c r="D21" s="177" t="s">
        <v>199</v>
      </c>
      <c r="E21" s="177"/>
      <c r="F21" s="177"/>
      <c r="G21" s="177"/>
      <c r="H21" s="177"/>
      <c r="I21" s="177"/>
      <c r="J21" s="177"/>
      <c r="K21" s="177"/>
      <c r="L21" s="177"/>
      <c r="M21" s="177"/>
      <c r="N21" s="169"/>
    </row>
    <row r="22" spans="2:14" ht="20.25" x14ac:dyDescent="0.35">
      <c r="B22" s="166"/>
      <c r="C22" s="178" t="s">
        <v>7</v>
      </c>
      <c r="D22" s="188" t="s">
        <v>200</v>
      </c>
      <c r="E22" s="179"/>
      <c r="F22" s="179"/>
      <c r="G22" s="179"/>
      <c r="H22" s="179"/>
      <c r="I22" s="179"/>
      <c r="J22" s="179"/>
      <c r="K22" s="179"/>
      <c r="L22" s="179"/>
      <c r="M22" s="179"/>
      <c r="N22" s="167"/>
    </row>
    <row r="23" spans="2:14" ht="20.25" x14ac:dyDescent="0.35">
      <c r="B23" s="166"/>
      <c r="C23" s="178"/>
      <c r="D23" s="188" t="s">
        <v>207</v>
      </c>
      <c r="E23" s="179"/>
      <c r="F23" s="179"/>
      <c r="G23" s="179"/>
      <c r="H23" s="179"/>
      <c r="I23" s="179"/>
      <c r="J23" s="179"/>
      <c r="K23" s="179"/>
      <c r="L23" s="179"/>
      <c r="M23" s="179"/>
      <c r="N23" s="167"/>
    </row>
    <row r="24" spans="2:14" ht="20.25" x14ac:dyDescent="0.35">
      <c r="B24" s="166"/>
      <c r="C24" s="178" t="s">
        <v>8</v>
      </c>
      <c r="D24" s="188" t="s">
        <v>208</v>
      </c>
      <c r="E24" s="179"/>
      <c r="F24" s="179"/>
      <c r="G24" s="179"/>
      <c r="H24" s="179"/>
      <c r="I24" s="179"/>
      <c r="J24" s="179"/>
      <c r="K24" s="179"/>
      <c r="L24" s="179"/>
      <c r="M24" s="179"/>
      <c r="N24" s="167"/>
    </row>
    <row r="25" spans="2:14" ht="20.25" x14ac:dyDescent="0.35">
      <c r="B25" s="166"/>
      <c r="C25" s="178" t="s">
        <v>9</v>
      </c>
      <c r="D25" s="188" t="s">
        <v>209</v>
      </c>
      <c r="E25" s="179"/>
      <c r="F25" s="179"/>
      <c r="G25" s="179"/>
      <c r="H25" s="179"/>
      <c r="I25" s="179"/>
      <c r="J25" s="179"/>
      <c r="K25" s="179"/>
      <c r="L25" s="179"/>
      <c r="M25" s="179"/>
      <c r="N25" s="167"/>
    </row>
    <row r="26" spans="2:14" ht="7.5" customHeight="1" x14ac:dyDescent="0.35">
      <c r="B26" s="170"/>
      <c r="C26" s="171"/>
      <c r="D26" s="172"/>
      <c r="E26" s="171"/>
      <c r="F26" s="171"/>
      <c r="G26" s="171"/>
      <c r="H26" s="171"/>
      <c r="I26" s="171"/>
      <c r="J26" s="171"/>
      <c r="K26" s="171"/>
      <c r="L26" s="171"/>
      <c r="M26" s="171"/>
      <c r="N26" s="173"/>
    </row>
  </sheetData>
  <sheetProtection password="8921" sheet="1" objects="1" scenarios="1"/>
  <mergeCells count="3">
    <mergeCell ref="I14:M14"/>
    <mergeCell ref="B2:H2"/>
    <mergeCell ref="B3:H3"/>
  </mergeCells>
  <pageMargins left="0.7" right="0.7" top="0.75" bottom="0.75" header="0.3" footer="0.3"/>
  <pageSetup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3"/>
  <sheetViews>
    <sheetView showGridLines="0" zoomScale="110" zoomScaleNormal="110" workbookViewId="0">
      <selection activeCell="J16" sqref="J16"/>
    </sheetView>
  </sheetViews>
  <sheetFormatPr defaultRowHeight="15" x14ac:dyDescent="0.25"/>
  <cols>
    <col min="1" max="1" width="1" customWidth="1"/>
    <col min="2" max="2" width="0.42578125" customWidth="1"/>
    <col min="3" max="3" width="52.7109375" customWidth="1"/>
    <col min="4" max="7" width="22.7109375" customWidth="1"/>
    <col min="8" max="8" width="0.42578125" customWidth="1"/>
    <col min="9" max="9" width="1.28515625" customWidth="1"/>
    <col min="10" max="10" width="24.140625" customWidth="1"/>
  </cols>
  <sheetData>
    <row r="2" spans="2:10" ht="1.5" customHeight="1" x14ac:dyDescent="0.25">
      <c r="B2" s="98"/>
      <c r="C2" s="98"/>
      <c r="D2" s="98"/>
      <c r="E2" s="98"/>
      <c r="F2" s="98"/>
      <c r="G2" s="98"/>
      <c r="H2" s="98"/>
    </row>
    <row r="3" spans="2:10" ht="20.25" x14ac:dyDescent="0.45">
      <c r="B3" s="98"/>
      <c r="C3" s="145" t="s">
        <v>212</v>
      </c>
      <c r="D3" s="146"/>
      <c r="E3" s="146"/>
      <c r="F3" s="146"/>
      <c r="G3" s="147"/>
      <c r="H3" s="98"/>
    </row>
    <row r="4" spans="2:10" ht="1.5" customHeight="1" x14ac:dyDescent="0.25">
      <c r="B4" s="98"/>
      <c r="C4" s="98"/>
      <c r="D4" s="98"/>
      <c r="E4" s="98"/>
      <c r="F4" s="98"/>
      <c r="G4" s="98"/>
      <c r="H4" s="98"/>
    </row>
    <row r="5" spans="2:10" ht="15" customHeight="1" x14ac:dyDescent="0.25">
      <c r="F5" s="89"/>
      <c r="G5" s="89"/>
    </row>
    <row r="6" spans="2:10" ht="21" x14ac:dyDescent="0.35">
      <c r="C6" s="83" t="s">
        <v>138</v>
      </c>
      <c r="D6" s="80"/>
      <c r="E6" s="75"/>
      <c r="F6" s="148" t="s">
        <v>151</v>
      </c>
      <c r="G6" s="149"/>
    </row>
    <row r="7" spans="2:10" x14ac:dyDescent="0.25">
      <c r="C7" s="82" t="s">
        <v>178</v>
      </c>
      <c r="D7" s="81"/>
      <c r="E7" s="75"/>
      <c r="F7" s="150" t="s">
        <v>148</v>
      </c>
      <c r="G7" s="151"/>
    </row>
    <row r="8" spans="2:10" x14ac:dyDescent="0.25">
      <c r="D8" s="81"/>
      <c r="F8" s="152" t="s">
        <v>149</v>
      </c>
      <c r="G8" s="153"/>
    </row>
    <row r="9" spans="2:10" ht="17.25" customHeight="1" x14ac:dyDescent="0.25">
      <c r="C9" s="158" t="s">
        <v>179</v>
      </c>
      <c r="D9" s="154" t="s">
        <v>146</v>
      </c>
      <c r="E9" s="155"/>
      <c r="F9" s="156"/>
      <c r="G9" s="157"/>
    </row>
    <row r="10" spans="2:10" ht="15" customHeight="1" x14ac:dyDescent="0.25">
      <c r="C10" s="159"/>
      <c r="D10" s="141" t="s">
        <v>66</v>
      </c>
      <c r="E10" s="142" t="s">
        <v>110</v>
      </c>
      <c r="F10" s="143" t="s">
        <v>145</v>
      </c>
      <c r="G10" s="144" t="s">
        <v>73</v>
      </c>
    </row>
    <row r="11" spans="2:10" ht="7.5" customHeight="1" x14ac:dyDescent="0.25">
      <c r="C11" s="160"/>
      <c r="D11" s="141"/>
      <c r="E11" s="142"/>
      <c r="F11" s="143"/>
      <c r="G11" s="144"/>
    </row>
    <row r="12" spans="2:10" ht="3.75" customHeight="1" x14ac:dyDescent="0.25">
      <c r="C12" s="76"/>
      <c r="D12" s="77"/>
      <c r="E12" s="77"/>
      <c r="F12" s="77"/>
      <c r="G12" s="78"/>
    </row>
    <row r="13" spans="2:10" x14ac:dyDescent="0.25">
      <c r="C13" s="79" t="s">
        <v>164</v>
      </c>
      <c r="D13" s="92" t="s">
        <v>143</v>
      </c>
      <c r="E13" s="92" t="s">
        <v>143</v>
      </c>
      <c r="F13" s="92" t="s">
        <v>143</v>
      </c>
      <c r="G13" s="92" t="s">
        <v>143</v>
      </c>
    </row>
    <row r="14" spans="2:10" ht="17.100000000000001" customHeight="1" x14ac:dyDescent="0.25">
      <c r="C14" s="137" t="s">
        <v>180</v>
      </c>
      <c r="D14" s="91" t="s">
        <v>144</v>
      </c>
      <c r="E14" s="90" t="s">
        <v>144</v>
      </c>
      <c r="F14" s="97" t="s">
        <v>144</v>
      </c>
      <c r="G14" s="93" t="s">
        <v>144</v>
      </c>
    </row>
    <row r="15" spans="2:10" ht="17.100000000000001" customHeight="1" x14ac:dyDescent="0.25">
      <c r="C15" s="138"/>
      <c r="D15" s="140" t="s">
        <v>157</v>
      </c>
      <c r="E15" s="140" t="s">
        <v>158</v>
      </c>
      <c r="F15" s="140" t="s">
        <v>152</v>
      </c>
      <c r="G15" s="140" t="s">
        <v>154</v>
      </c>
      <c r="J15" s="95"/>
    </row>
    <row r="16" spans="2:10" ht="17.100000000000001" customHeight="1" x14ac:dyDescent="0.25">
      <c r="C16" s="138"/>
      <c r="D16" s="140"/>
      <c r="E16" s="140"/>
      <c r="F16" s="140"/>
      <c r="G16" s="140"/>
      <c r="J16" s="95"/>
    </row>
    <row r="17" spans="3:10" ht="17.100000000000001" customHeight="1" x14ac:dyDescent="0.25">
      <c r="C17" s="138"/>
      <c r="D17" s="140"/>
      <c r="E17" s="140"/>
      <c r="F17" s="140"/>
      <c r="G17" s="140"/>
      <c r="J17" s="95"/>
    </row>
    <row r="18" spans="3:10" ht="17.100000000000001" customHeight="1" x14ac:dyDescent="0.25">
      <c r="C18" s="139"/>
      <c r="D18" s="140"/>
      <c r="E18" s="140"/>
      <c r="F18" s="140"/>
      <c r="G18" s="140"/>
      <c r="J18" s="95"/>
    </row>
    <row r="19" spans="3:10" ht="3.75" customHeight="1" x14ac:dyDescent="0.25">
      <c r="C19" s="76"/>
      <c r="D19" s="77"/>
      <c r="E19" s="77"/>
      <c r="F19" s="77"/>
      <c r="G19" s="78"/>
      <c r="J19" s="95"/>
    </row>
    <row r="20" spans="3:10" x14ac:dyDescent="0.25">
      <c r="C20" s="79" t="s">
        <v>165</v>
      </c>
      <c r="D20" s="92" t="s">
        <v>143</v>
      </c>
      <c r="E20" s="92" t="s">
        <v>143</v>
      </c>
      <c r="F20" s="92" t="s">
        <v>143</v>
      </c>
      <c r="G20" s="92" t="s">
        <v>143</v>
      </c>
      <c r="J20" s="95"/>
    </row>
    <row r="21" spans="3:10" ht="17.100000000000001" customHeight="1" x14ac:dyDescent="0.25">
      <c r="C21" s="137" t="s">
        <v>181</v>
      </c>
      <c r="D21" s="91" t="s">
        <v>144</v>
      </c>
      <c r="E21" s="90" t="s">
        <v>144</v>
      </c>
      <c r="F21" s="97" t="s">
        <v>144</v>
      </c>
      <c r="G21" s="93" t="s">
        <v>144</v>
      </c>
      <c r="J21" s="95"/>
    </row>
    <row r="22" spans="3:10" ht="17.100000000000001" customHeight="1" x14ac:dyDescent="0.25">
      <c r="C22" s="138"/>
      <c r="D22" s="140" t="s">
        <v>163</v>
      </c>
      <c r="E22" s="140" t="s">
        <v>155</v>
      </c>
      <c r="F22" s="140" t="s">
        <v>156</v>
      </c>
      <c r="G22" s="140" t="s">
        <v>160</v>
      </c>
    </row>
    <row r="23" spans="3:10" ht="17.100000000000001" customHeight="1" x14ac:dyDescent="0.25">
      <c r="C23" s="138"/>
      <c r="D23" s="140"/>
      <c r="E23" s="140"/>
      <c r="F23" s="140"/>
      <c r="G23" s="140"/>
    </row>
    <row r="24" spans="3:10" ht="17.100000000000001" customHeight="1" x14ac:dyDescent="0.25">
      <c r="C24" s="138"/>
      <c r="D24" s="140"/>
      <c r="E24" s="140"/>
      <c r="F24" s="140"/>
      <c r="G24" s="140"/>
    </row>
    <row r="25" spans="3:10" ht="17.100000000000001" customHeight="1" x14ac:dyDescent="0.25">
      <c r="C25" s="139"/>
      <c r="D25" s="140"/>
      <c r="E25" s="140"/>
      <c r="F25" s="140"/>
      <c r="G25" s="140"/>
    </row>
    <row r="26" spans="3:10" ht="3.75" customHeight="1" x14ac:dyDescent="0.25">
      <c r="C26" s="76"/>
      <c r="D26" s="77"/>
      <c r="E26" s="77"/>
      <c r="F26" s="77"/>
      <c r="G26" s="78"/>
    </row>
    <row r="27" spans="3:10" x14ac:dyDescent="0.25">
      <c r="C27" s="79" t="s">
        <v>166</v>
      </c>
      <c r="D27" s="94" t="s">
        <v>143</v>
      </c>
      <c r="E27" s="94" t="s">
        <v>143</v>
      </c>
      <c r="F27" s="92" t="s">
        <v>143</v>
      </c>
      <c r="G27" s="94" t="s">
        <v>143</v>
      </c>
    </row>
    <row r="28" spans="3:10" ht="17.100000000000001" customHeight="1" x14ac:dyDescent="0.25">
      <c r="C28" s="137" t="s">
        <v>161</v>
      </c>
      <c r="D28" s="96" t="s">
        <v>147</v>
      </c>
      <c r="E28" s="96" t="s">
        <v>147</v>
      </c>
      <c r="F28" s="97" t="s">
        <v>144</v>
      </c>
      <c r="G28" s="96" t="s">
        <v>147</v>
      </c>
    </row>
    <row r="29" spans="3:10" ht="17.100000000000001" customHeight="1" x14ac:dyDescent="0.25">
      <c r="C29" s="138"/>
      <c r="D29" s="140" t="s">
        <v>159</v>
      </c>
      <c r="E29" s="140" t="s">
        <v>167</v>
      </c>
      <c r="F29" s="140" t="s">
        <v>162</v>
      </c>
      <c r="G29" s="140" t="s">
        <v>153</v>
      </c>
    </row>
    <row r="30" spans="3:10" ht="17.100000000000001" customHeight="1" x14ac:dyDescent="0.25">
      <c r="C30" s="138"/>
      <c r="D30" s="140"/>
      <c r="E30" s="140"/>
      <c r="F30" s="140"/>
      <c r="G30" s="140"/>
    </row>
    <row r="31" spans="3:10" ht="17.100000000000001" customHeight="1" x14ac:dyDescent="0.25">
      <c r="C31" s="138"/>
      <c r="D31" s="140"/>
      <c r="E31" s="140"/>
      <c r="F31" s="140"/>
      <c r="G31" s="140"/>
    </row>
    <row r="32" spans="3:10" ht="17.100000000000001" customHeight="1" x14ac:dyDescent="0.25">
      <c r="C32" s="139"/>
      <c r="D32" s="140"/>
      <c r="E32" s="140"/>
      <c r="F32" s="140"/>
      <c r="G32" s="140"/>
    </row>
    <row r="33" ht="6.75" customHeight="1" x14ac:dyDescent="0.25"/>
  </sheetData>
  <sheetProtection password="8921" sheet="1" objects="1" scenarios="1"/>
  <mergeCells count="25">
    <mergeCell ref="C3:G3"/>
    <mergeCell ref="F6:G6"/>
    <mergeCell ref="F7:G7"/>
    <mergeCell ref="F8:G8"/>
    <mergeCell ref="D9:G9"/>
    <mergeCell ref="C9:C11"/>
    <mergeCell ref="C21:C25"/>
    <mergeCell ref="D22:D25"/>
    <mergeCell ref="E22:E25"/>
    <mergeCell ref="F22:F25"/>
    <mergeCell ref="G22:G25"/>
    <mergeCell ref="C14:C18"/>
    <mergeCell ref="D10:D11"/>
    <mergeCell ref="E10:E11"/>
    <mergeCell ref="F10:F11"/>
    <mergeCell ref="G10:G11"/>
    <mergeCell ref="D15:D18"/>
    <mergeCell ref="E15:E18"/>
    <mergeCell ref="F15:F18"/>
    <mergeCell ref="G15:G18"/>
    <mergeCell ref="C28:C32"/>
    <mergeCell ref="D29:D32"/>
    <mergeCell ref="E29:E32"/>
    <mergeCell ref="F29:F32"/>
    <mergeCell ref="G29:G32"/>
  </mergeCells>
  <hyperlinks>
    <hyperlink ref="F7" r:id="rId1"/>
  </hyperlinks>
  <pageMargins left="0.7" right="0.7" top="0.75" bottom="0.75" header="0.3" footer="0.3"/>
  <pageSetup scale="84" orientation="landscape" horizontalDpi="4294967293" verticalDpi="4294967293"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15"/>
  <sheetViews>
    <sheetView showGridLines="0" showRowColHeaders="0" zoomScale="110" zoomScaleNormal="110" workbookViewId="0">
      <selection activeCell="I14" sqref="I14"/>
    </sheetView>
  </sheetViews>
  <sheetFormatPr defaultRowHeight="15" x14ac:dyDescent="0.25"/>
  <sheetData>
    <row r="6" spans="2:4" x14ac:dyDescent="0.25">
      <c r="B6" t="s">
        <v>215</v>
      </c>
    </row>
    <row r="7" spans="2:4" x14ac:dyDescent="0.25">
      <c r="B7" t="s">
        <v>218</v>
      </c>
    </row>
    <row r="9" spans="2:4" x14ac:dyDescent="0.25">
      <c r="D9" t="s">
        <v>213</v>
      </c>
    </row>
    <row r="10" spans="2:4" x14ac:dyDescent="0.25">
      <c r="D10" t="s">
        <v>214</v>
      </c>
    </row>
    <row r="11" spans="2:4" x14ac:dyDescent="0.25">
      <c r="D11" s="190" t="s">
        <v>216</v>
      </c>
    </row>
    <row r="12" spans="2:4" x14ac:dyDescent="0.25">
      <c r="D12" s="190" t="s">
        <v>148</v>
      </c>
    </row>
    <row r="13" spans="2:4" x14ac:dyDescent="0.25">
      <c r="D13" t="s">
        <v>149</v>
      </c>
    </row>
    <row r="15" spans="2:4" x14ac:dyDescent="0.25">
      <c r="D15" s="1" t="s">
        <v>217</v>
      </c>
    </row>
  </sheetData>
  <sheetProtection password="8921" sheet="1" objects="1" scenarios="1"/>
  <hyperlinks>
    <hyperlink ref="D12" r:id="rId1"/>
    <hyperlink ref="D11"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Start Here  Introduction</vt:lpstr>
      <vt:lpstr>1. Data Entry</vt:lpstr>
      <vt:lpstr>2.  YTD Key Performance Metrics</vt:lpstr>
      <vt:lpstr>3.  2015 Opportunity</vt:lpstr>
      <vt:lpstr>4.  Planning Process</vt:lpstr>
      <vt:lpstr>5. Key Metric Improvement Pgms</vt:lpstr>
      <vt:lpstr>Contact Us</vt:lpstr>
      <vt:lpstr>'5. Key Metric Improvement Pgms'!Print_Area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2014-09-26T17:53:00Z</cp:lastPrinted>
  <dcterms:created xsi:type="dcterms:W3CDTF">2014-09-22T11:49:54Z</dcterms:created>
  <dcterms:modified xsi:type="dcterms:W3CDTF">2014-09-29T14:13:13Z</dcterms:modified>
</cp:coreProperties>
</file>